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08" activeTab="5"/>
  </bookViews>
  <sheets>
    <sheet name="De Para Anss " sheetId="1" r:id="rId1"/>
    <sheet name="De Para Anvs" sheetId="2" r:id="rId2"/>
    <sheet name="De Para Fiocruz" sheetId="3" r:id="rId3"/>
    <sheet name="De Para Funasa" sheetId="4" r:id="rId4"/>
    <sheet name="De Para Fundo" sheetId="5" r:id="rId5"/>
    <sheet name="UNIDADES" sheetId="6" r:id="rId6"/>
  </sheets>
  <externalReferences>
    <externalReference r:id="rId9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'De Para Anss '!$A$1:$O$34</definedName>
    <definedName name="_xlnm.Print_Area" localSheetId="1">'De Para Anvs'!$A$1:$O$44</definedName>
    <definedName name="_xlnm.Print_Area" localSheetId="2">'De Para Fiocruz'!$A$1:$O$56</definedName>
    <definedName name="_xlnm.Print_Area" localSheetId="3">'De Para Funasa'!$A$1:$P$100</definedName>
    <definedName name="_xlnm.Print_Area" localSheetId="4">'De Para Fundo'!$A$1:$O$223</definedName>
    <definedName name="_xlnm.Print_Area" localSheetId="5">'UNIDADES'!$A$1:$M$92</definedName>
    <definedName name="_xlnm.Print_Titles" localSheetId="2">'De Para Fiocruz'!$1:$10</definedName>
    <definedName name="_xlnm.Print_Titles" localSheetId="3">'De Para Funasa'!$1:$11</definedName>
    <definedName name="_xlnm.Print_Titles" localSheetId="4">'De Para Fundo'!$1:$11</definedName>
  </definedNames>
  <calcPr fullCalcOnLoad="1"/>
</workbook>
</file>

<file path=xl/sharedStrings.xml><?xml version="1.0" encoding="utf-8"?>
<sst xmlns="http://schemas.openxmlformats.org/spreadsheetml/2006/main" count="2438" uniqueCount="951">
  <si>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</si>
  <si>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</si>
  <si>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</si>
  <si>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</si>
  <si>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</si>
  <si>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</si>
  <si>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</si>
  <si>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</si>
  <si>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</si>
  <si>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</si>
  <si>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</si>
  <si>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</si>
  <si>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</si>
  <si>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</si>
  <si>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</si>
  <si>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</si>
  <si>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</si>
  <si>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</si>
  <si>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</si>
  <si>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</si>
  <si>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</si>
  <si>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</si>
  <si>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</si>
  <si>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</si>
  <si>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</si>
  <si>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</si>
  <si>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</si>
  <si>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</si>
  <si>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</si>
  <si>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</si>
  <si>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</si>
  <si>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</si>
  <si>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</si>
  <si>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</si>
  <si>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</si>
  <si>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</si>
  <si>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</si>
  <si>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</si>
  <si>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</si>
  <si>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</si>
  <si>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</si>
  <si>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</si>
  <si>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</si>
  <si>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</si>
  <si>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</si>
  <si>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</si>
  <si>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</si>
  <si>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</si>
  <si>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</si>
  <si>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</si>
  <si>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</si>
  <si>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</si>
  <si>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</si>
  <si>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</si>
  <si>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</si>
  <si>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</si>
  <si>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</si>
  <si>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</si>
  <si>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</si>
  <si>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</si>
  <si>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</si>
  <si>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</si>
  <si>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</si>
  <si>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</si>
  <si>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</si>
  <si>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</si>
  <si>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</si>
  <si>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38594</t>
  </si>
  <si>
    <t>38614</t>
  </si>
  <si>
    <t>38604</t>
  </si>
  <si>
    <t>39844</t>
  </si>
  <si>
    <t>55284</t>
  </si>
  <si>
    <t>38595</t>
  </si>
  <si>
    <t>39842</t>
  </si>
  <si>
    <t>39845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</si>
  <si>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</si>
  <si>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</si>
  <si>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</si>
  <si>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</si>
  <si>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</si>
  <si>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</si>
  <si>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</si>
  <si>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</si>
  <si>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</si>
  <si>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</si>
  <si>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</si>
  <si>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</si>
  <si>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</si>
  <si>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</si>
  <si>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</si>
  <si>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</si>
  <si>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t>RESTOS A</t>
  </si>
  <si>
    <t xml:space="preserve">VALOR </t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</si>
  <si>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</si>
  <si>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</si>
  <si>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</si>
  <si>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</si>
  <si>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</si>
  <si>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</si>
  <si>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</si>
  <si>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</si>
  <si>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</si>
  <si>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</si>
  <si>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</si>
  <si>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</si>
  <si>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</si>
  <si>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</si>
  <si>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386810</t>
  </si>
  <si>
    <t>429910</t>
  </si>
  <si>
    <t>MINISTÉRIO DA SAÚDE</t>
  </si>
  <si>
    <t>Subsecretaria de Planejamento e Orçamento</t>
  </si>
  <si>
    <t>Coordenação-Geral de Orçamento e Finanças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</si>
  <si>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</si>
  <si>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</si>
  <si>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</si>
  <si>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</si>
  <si>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</si>
  <si>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</si>
  <si>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</si>
  <si>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</si>
  <si>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</si>
  <si>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</si>
  <si>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</si>
  <si>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</si>
  <si>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</si>
  <si>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</si>
  <si>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</si>
  <si>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</si>
  <si>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</si>
  <si>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 xml:space="preserve">    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</si>
  <si>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</si>
  <si>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</si>
  <si>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</si>
  <si>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</si>
  <si>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</si>
  <si>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</si>
  <si>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</si>
  <si>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</si>
  <si>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</si>
  <si>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</si>
  <si>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</si>
  <si>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</si>
  <si>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</si>
  <si>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</si>
  <si>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</si>
  <si>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</si>
  <si>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</si>
  <si>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DOTAÇÃO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</si>
  <si>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</si>
  <si>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</si>
  <si>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</si>
  <si>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</si>
  <si>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t>TOTAL - Câncer Cérvico-Uterino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</si>
  <si>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</si>
  <si>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</si>
  <si>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</si>
  <si>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</si>
  <si>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</si>
  <si>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</si>
  <si>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</si>
  <si>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</si>
  <si>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</si>
  <si>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</si>
  <si>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</si>
  <si>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</si>
  <si>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</si>
  <si>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</si>
  <si>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</si>
  <si>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</si>
  <si>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</si>
  <si>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</si>
  <si>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</si>
  <si>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</si>
  <si>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</si>
  <si>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</si>
  <si>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</si>
  <si>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</si>
  <si>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</si>
  <si>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</si>
  <si>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</si>
  <si>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</si>
  <si>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</si>
  <si>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</si>
  <si>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</si>
  <si>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</si>
  <si>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</si>
  <si>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</si>
  <si>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</si>
  <si>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</si>
  <si>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</si>
  <si>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</si>
  <si>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</si>
  <si>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</si>
  <si>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</si>
  <si>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</si>
  <si>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</si>
  <si>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</si>
  <si>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</si>
  <si>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</si>
  <si>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</si>
  <si>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</si>
  <si>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</si>
  <si>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</si>
  <si>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</si>
  <si>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</si>
  <si>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</si>
  <si>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</si>
  <si>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</si>
  <si>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20020001</t>
  </si>
  <si>
    <t>20030001</t>
  </si>
  <si>
    <t>43390001</t>
  </si>
  <si>
    <t>45720001</t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</si>
  <si>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</si>
  <si>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</si>
  <si>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</si>
  <si>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</si>
  <si>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</si>
  <si>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</si>
  <si>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</si>
  <si>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</si>
  <si>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</si>
  <si>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</si>
  <si>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</si>
  <si>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</si>
  <si>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</si>
  <si>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</si>
  <si>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</si>
  <si>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</si>
  <si>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</si>
  <si>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</si>
  <si>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</si>
  <si>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</si>
  <si>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</si>
  <si>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</si>
  <si>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</si>
  <si>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</si>
  <si>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</si>
  <si>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</si>
  <si>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</si>
  <si>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43730001</t>
  </si>
  <si>
    <t>44580001</t>
  </si>
  <si>
    <t>45600001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</si>
  <si>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</si>
  <si>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</si>
  <si>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</si>
  <si>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TOTAL - G.H.C.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</si>
  <si>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</si>
  <si>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</si>
  <si>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</si>
  <si>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</si>
  <si>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</si>
  <si>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</si>
  <si>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</si>
  <si>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</si>
  <si>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</si>
  <si>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</si>
  <si>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</si>
  <si>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</si>
  <si>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</si>
  <si>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</si>
  <si>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</si>
  <si>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</si>
  <si>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</si>
  <si>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</si>
  <si>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</si>
  <si>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</si>
  <si>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</si>
  <si>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</si>
  <si>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</si>
  <si>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</si>
  <si>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</si>
  <si>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</si>
  <si>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</si>
  <si>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</si>
  <si>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</si>
  <si>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</si>
  <si>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</si>
  <si>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</si>
  <si>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</si>
  <si>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</si>
  <si>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</si>
  <si>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</si>
  <si>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</si>
  <si>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</si>
  <si>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</si>
  <si>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</si>
  <si>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</si>
  <si>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</si>
  <si>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</si>
  <si>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</si>
  <si>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</si>
  <si>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</si>
  <si>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</si>
  <si>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</si>
  <si>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</si>
  <si>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</si>
  <si>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</si>
  <si>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</si>
  <si>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</si>
  <si>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</si>
  <si>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</si>
  <si>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</si>
  <si>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</si>
  <si>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</si>
  <si>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</si>
  <si>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</si>
  <si>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</si>
  <si>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</si>
  <si>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</si>
  <si>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</si>
  <si>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</si>
  <si>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</si>
  <si>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</si>
  <si>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</si>
  <si>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</si>
  <si>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</si>
  <si>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</si>
  <si>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</si>
  <si>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</si>
  <si>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</si>
  <si>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</si>
  <si>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</si>
  <si>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</si>
  <si>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</si>
  <si>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</si>
  <si>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</si>
  <si>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</si>
  <si>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</si>
  <si>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</si>
  <si>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</si>
  <si>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</si>
  <si>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</si>
  <si>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</si>
  <si>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</si>
  <si>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</si>
  <si>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</si>
  <si>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</si>
  <si>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</si>
  <si>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</si>
  <si>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</si>
  <si>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</si>
  <si>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</si>
  <si>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</si>
  <si>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</si>
  <si>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</si>
  <si>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</si>
  <si>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</si>
  <si>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</si>
  <si>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</si>
  <si>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</si>
  <si>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</si>
  <si>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</si>
  <si>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</si>
  <si>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</si>
  <si>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</si>
  <si>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</si>
  <si>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</si>
  <si>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</si>
  <si>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</si>
  <si>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</si>
  <si>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</si>
  <si>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</si>
  <si>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</si>
  <si>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</si>
  <si>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</si>
  <si>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</si>
  <si>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</si>
  <si>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</si>
  <si>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</si>
  <si>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</si>
  <si>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</si>
  <si>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</si>
  <si>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</si>
  <si>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</si>
  <si>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</si>
  <si>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</si>
  <si>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</si>
  <si>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</si>
  <si>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EXECUTADO</t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</si>
  <si>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</si>
  <si>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</si>
  <si>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</si>
  <si>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</si>
  <si>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</si>
  <si>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</si>
  <si>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</si>
  <si>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</si>
  <si>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</si>
  <si>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</si>
  <si>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</si>
  <si>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DE / PARA - 2002</t>
  </si>
  <si>
    <t>09</t>
  </si>
  <si>
    <t>10</t>
  </si>
  <si>
    <t>28</t>
  </si>
  <si>
    <t>272</t>
  </si>
  <si>
    <t>122</t>
  </si>
  <si>
    <t>0008/0026</t>
  </si>
  <si>
    <t>0002/4442</t>
  </si>
  <si>
    <t>5569</t>
  </si>
  <si>
    <t>0004/0070</t>
  </si>
  <si>
    <t>0004/0012</t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</si>
  <si>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</si>
  <si>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t>4339</t>
  </si>
  <si>
    <t>UNIDADE: Agência Nacional de Saúde Suplementar</t>
  </si>
  <si>
    <t>FUNCIONAL             PROGRAMÁTICA</t>
  </si>
  <si>
    <t>FUNCIONAL              PROGRAMÁTICA</t>
  </si>
  <si>
    <t>0002/0004</t>
  </si>
  <si>
    <t>0004/0010</t>
  </si>
  <si>
    <t>0004/0024</t>
  </si>
  <si>
    <t>0006/0030</t>
  </si>
  <si>
    <t>0004/0016</t>
  </si>
  <si>
    <t>0006/0012</t>
  </si>
  <si>
    <t>0004/0014</t>
  </si>
  <si>
    <t>4525</t>
  </si>
  <si>
    <t>0018/0894</t>
  </si>
  <si>
    <t>0002/1738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</si>
  <si>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</si>
  <si>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</si>
  <si>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</si>
  <si>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</si>
  <si>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</si>
  <si>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</si>
  <si>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</si>
  <si>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</si>
  <si>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</si>
  <si>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</si>
  <si>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</si>
  <si>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</si>
  <si>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43020101</t>
  </si>
  <si>
    <t>43020019</t>
  </si>
  <si>
    <t>43240010</t>
  </si>
  <si>
    <t>43750033</t>
  </si>
  <si>
    <t>43010033</t>
  </si>
  <si>
    <t>43020025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</si>
  <si>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</si>
  <si>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</si>
  <si>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</si>
  <si>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</si>
  <si>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</si>
  <si>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</si>
  <si>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</si>
  <si>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</si>
  <si>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</si>
  <si>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</si>
  <si>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</si>
  <si>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</si>
  <si>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</si>
  <si>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</si>
  <si>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</si>
  <si>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</si>
  <si>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</si>
  <si>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</si>
  <si>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</si>
  <si>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</si>
  <si>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</si>
  <si>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</si>
  <si>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</si>
  <si>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t>LEI + CRÉDITO</t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</si>
  <si>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</si>
  <si>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</si>
  <si>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</si>
  <si>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</si>
  <si>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t>0031 E 0043</t>
  </si>
  <si>
    <t>0031</t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</si>
  <si>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</si>
  <si>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</si>
  <si>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</si>
  <si>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</si>
  <si>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</si>
  <si>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</si>
  <si>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</si>
  <si>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</si>
  <si>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</si>
  <si>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</si>
  <si>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</si>
  <si>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</si>
  <si>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</si>
  <si>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</si>
  <si>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0004 / 0008</t>
  </si>
  <si>
    <r>
      <t xml:space="preserve">Controle de </t>
    </r>
    <r>
      <rPr>
        <b/>
        <sz val="20"/>
        <rFont val="Arial"/>
        <family val="2"/>
      </rPr>
      <t>Doenças Endêmicas</t>
    </r>
  </si>
  <si>
    <t>0006 / 0016</t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</si>
  <si>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</si>
  <si>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</si>
  <si>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</si>
  <si>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</si>
  <si>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</si>
  <si>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</si>
  <si>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</si>
  <si>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</si>
  <si>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</si>
  <si>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</si>
  <si>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</si>
  <si>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</si>
  <si>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</si>
  <si>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</si>
  <si>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</si>
  <si>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</si>
  <si>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</si>
  <si>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</si>
  <si>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</si>
  <si>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</si>
  <si>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t>2017</t>
  </si>
  <si>
    <t>3847</t>
  </si>
  <si>
    <t>5872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</si>
  <si>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</si>
  <si>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</si>
  <si>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</si>
  <si>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</si>
  <si>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</si>
  <si>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</si>
  <si>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</si>
  <si>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</si>
  <si>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</si>
  <si>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</si>
  <si>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</si>
  <si>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</si>
  <si>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38831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</si>
  <si>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</si>
  <si>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</si>
  <si>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</si>
  <si>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</si>
  <si>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</si>
  <si>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</si>
  <si>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</si>
  <si>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</si>
  <si>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</si>
  <si>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</si>
  <si>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</si>
  <si>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</si>
  <si>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</si>
  <si>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</si>
  <si>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</si>
  <si>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</si>
  <si>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</si>
  <si>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</si>
  <si>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</si>
  <si>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</si>
  <si>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</si>
  <si>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</si>
  <si>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</si>
  <si>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</si>
  <si>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</si>
  <si>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</si>
  <si>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</si>
  <si>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</si>
  <si>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</si>
  <si>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</si>
  <si>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</si>
  <si>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</si>
  <si>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</si>
  <si>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</si>
  <si>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</si>
  <si>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</si>
  <si>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</si>
  <si>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</si>
  <si>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</si>
  <si>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</si>
  <si>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</si>
  <si>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</si>
  <si>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</si>
  <si>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</si>
  <si>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</si>
  <si>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</si>
  <si>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</si>
  <si>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</si>
  <si>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</si>
  <si>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</si>
  <si>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</si>
  <si>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</si>
  <si>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</si>
  <si>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</si>
  <si>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</si>
  <si>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</si>
  <si>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</si>
  <si>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</si>
  <si>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</si>
  <si>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</si>
  <si>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</si>
  <si>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</si>
  <si>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</si>
  <si>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</si>
  <si>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</si>
  <si>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</si>
  <si>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</si>
  <si>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</si>
  <si>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</si>
  <si>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</si>
  <si>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</si>
  <si>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</si>
  <si>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</si>
  <si>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</si>
  <si>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</si>
  <si>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</si>
  <si>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</si>
  <si>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</si>
  <si>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</si>
  <si>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</si>
  <si>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</si>
  <si>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</si>
  <si>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</si>
  <si>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</si>
  <si>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</si>
  <si>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</si>
  <si>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</si>
  <si>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</si>
  <si>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</si>
  <si>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</si>
  <si>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</si>
  <si>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</si>
  <si>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EMPENHADO</t>
  </si>
  <si>
    <t>LIQUIDADO</t>
  </si>
  <si>
    <t>SALDO</t>
  </si>
  <si>
    <t>Coordenação de Acompanhamento e Avaliação - CAA</t>
  </si>
  <si>
    <t>ORÇAMENTO 2002 - LEI 10.407</t>
  </si>
  <si>
    <t>FUNCIONAL PROGRAMÁTICA</t>
  </si>
  <si>
    <t xml:space="preserve">DE / PARA - 2002 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</si>
  <si>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</si>
  <si>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</si>
  <si>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</si>
  <si>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</si>
  <si>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</si>
  <si>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</si>
  <si>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</si>
  <si>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</si>
  <si>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</si>
  <si>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</si>
  <si>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</si>
  <si>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</si>
  <si>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</si>
  <si>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43720014</t>
  </si>
  <si>
    <t>44560004</t>
  </si>
  <si>
    <t>21010002</t>
  </si>
  <si>
    <t>EXECUÇÃO ORÇAMENTÁRIA E FINANCEIRA - 2002</t>
  </si>
  <si>
    <t>CONSOLIDADO - Ministério da Saúde</t>
  </si>
  <si>
    <t xml:space="preserve">ORÇAMENTO - 2002 ( LEI 10.407 de 10/01/2002 ) </t>
  </si>
  <si>
    <t>%</t>
  </si>
  <si>
    <t>LEI + CRÉDITOS</t>
  </si>
  <si>
    <t xml:space="preserve">SALDO </t>
  </si>
  <si>
    <t>EMP</t>
  </si>
  <si>
    <t>LIQ</t>
  </si>
  <si>
    <t>ITENS GLOBAIS</t>
  </si>
  <si>
    <t>PESSOAL ATIVO</t>
  </si>
  <si>
    <t>PESSOAL INATIVO E PENSIONISTA</t>
  </si>
  <si>
    <t xml:space="preserve">AMORTIZAÇÃO DA DÍVIDA        </t>
  </si>
  <si>
    <t>FNS</t>
  </si>
  <si>
    <t>VALOR</t>
  </si>
  <si>
    <t>BLOQUEADO</t>
  </si>
  <si>
    <t>DISPONÍVEL</t>
  </si>
  <si>
    <t>RESTOS  A</t>
  </si>
  <si>
    <t>PAGAR</t>
  </si>
  <si>
    <t>RESTOS A PAGAR</t>
  </si>
  <si>
    <t>LIMITE DISPONÍVEL</t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</si>
  <si>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</si>
  <si>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</si>
  <si>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</si>
  <si>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</si>
  <si>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</si>
  <si>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</si>
  <si>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</si>
  <si>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</si>
  <si>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</si>
  <si>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</si>
  <si>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</si>
  <si>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</si>
  <si>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</si>
  <si>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</si>
  <si>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</si>
  <si>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</si>
  <si>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</si>
  <si>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</si>
  <si>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</si>
  <si>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</si>
  <si>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</si>
  <si>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</si>
  <si>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</si>
  <si>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</si>
  <si>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</si>
  <si>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</si>
  <si>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</si>
  <si>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</si>
  <si>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</si>
  <si>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</si>
  <si>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</si>
  <si>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</si>
  <si>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</si>
  <si>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</si>
  <si>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</si>
  <si>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</si>
  <si>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</si>
  <si>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</si>
  <si>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</si>
  <si>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</si>
  <si>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</si>
  <si>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</si>
  <si>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</si>
  <si>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</si>
  <si>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</si>
  <si>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</si>
  <si>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</si>
  <si>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</si>
  <si>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</si>
  <si>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</si>
  <si>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</si>
  <si>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</si>
  <si>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</si>
  <si>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</si>
  <si>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t>0101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</si>
  <si>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</si>
  <si>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</si>
  <si>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</si>
  <si>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</si>
  <si>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</si>
  <si>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</si>
  <si>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</si>
  <si>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</si>
  <si>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</si>
  <si>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</si>
  <si>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</si>
  <si>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</si>
  <si>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</si>
  <si>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</si>
  <si>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</si>
  <si>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</si>
  <si>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</si>
  <si>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</si>
  <si>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</si>
  <si>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</si>
  <si>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</si>
  <si>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</si>
  <si>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</si>
  <si>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</si>
  <si>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</si>
  <si>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</si>
  <si>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</si>
  <si>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</si>
  <si>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</si>
  <si>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</si>
  <si>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</si>
  <si>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</si>
  <si>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</si>
  <si>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</si>
  <si>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</si>
  <si>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</si>
  <si>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</si>
  <si>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</si>
  <si>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</si>
  <si>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</si>
  <si>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</si>
  <si>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</si>
  <si>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</si>
  <si>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</si>
  <si>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</si>
  <si>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</si>
  <si>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</si>
  <si>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</si>
  <si>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</si>
  <si>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</si>
  <si>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</si>
  <si>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</si>
  <si>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</si>
  <si>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</si>
  <si>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</si>
  <si>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</si>
  <si>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</si>
  <si>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</si>
  <si>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</si>
  <si>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</si>
  <si>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</si>
  <si>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</si>
  <si>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</si>
  <si>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</si>
  <si>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</si>
  <si>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</si>
  <si>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</si>
  <si>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</si>
  <si>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</si>
  <si>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</si>
  <si>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</si>
  <si>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</si>
  <si>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</si>
  <si>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</si>
  <si>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</si>
  <si>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</si>
  <si>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</si>
  <si>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</si>
  <si>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</si>
  <si>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</si>
  <si>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</si>
  <si>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</si>
  <si>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</si>
  <si>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</si>
  <si>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</si>
  <si>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</si>
  <si>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</si>
  <si>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</si>
  <si>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</si>
  <si>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</si>
  <si>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</si>
  <si>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</si>
  <si>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</si>
  <si>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</si>
  <si>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</si>
  <si>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</si>
  <si>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</si>
  <si>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>44560001</t>
  </si>
  <si>
    <t>38460001</t>
  </si>
  <si>
    <t>43100001</t>
  </si>
  <si>
    <t>38860001</t>
  </si>
  <si>
    <t>45300001</t>
  </si>
  <si>
    <t>55180001</t>
  </si>
  <si>
    <t>43150001</t>
  </si>
  <si>
    <t>43160001</t>
  </si>
  <si>
    <t>43190001</t>
  </si>
  <si>
    <t>43760001</t>
  </si>
  <si>
    <t>05910001</t>
  </si>
  <si>
    <t>06010001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</si>
  <si>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</si>
  <si>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</si>
  <si>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</si>
  <si>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</si>
  <si>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</si>
  <si>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</si>
  <si>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</si>
  <si>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</si>
  <si>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</si>
  <si>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</si>
  <si>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</si>
  <si>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</si>
  <si>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</si>
  <si>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</si>
  <si>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</si>
  <si>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</si>
  <si>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</si>
  <si>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</si>
  <si>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</si>
  <si>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</si>
  <si>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</si>
  <si>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</si>
  <si>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</si>
  <si>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</si>
  <si>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</si>
  <si>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</si>
  <si>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27830001</t>
  </si>
  <si>
    <t>39000001</t>
  </si>
  <si>
    <t>39010001</t>
  </si>
  <si>
    <t>38910001</t>
  </si>
  <si>
    <t>39290001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</si>
  <si>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</si>
  <si>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</si>
  <si>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</si>
  <si>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</si>
  <si>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</si>
  <si>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</si>
  <si>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</si>
  <si>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</si>
  <si>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</si>
  <si>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</si>
  <si>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0104/0490</t>
  </si>
  <si>
    <t>0084/0550</t>
  </si>
  <si>
    <t>0080/0476</t>
  </si>
  <si>
    <t>0104/0196</t>
  </si>
  <si>
    <t>0018/0530</t>
  </si>
  <si>
    <t>0011</t>
  </si>
  <si>
    <t>4301</t>
  </si>
  <si>
    <t>4302</t>
  </si>
  <si>
    <t>0021</t>
  </si>
  <si>
    <t>843</t>
  </si>
  <si>
    <t>844</t>
  </si>
  <si>
    <t>0905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</si>
  <si>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</si>
  <si>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</si>
  <si>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</si>
  <si>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</si>
  <si>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</si>
  <si>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</si>
  <si>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</si>
  <si>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</si>
  <si>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</si>
  <si>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</si>
  <si>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</si>
  <si>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</si>
  <si>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</si>
  <si>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</si>
  <si>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</si>
  <si>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</si>
  <si>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</si>
  <si>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</si>
  <si>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</si>
  <si>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</si>
  <si>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</si>
  <si>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3846</t>
  </si>
  <si>
    <t>4310</t>
  </si>
  <si>
    <t>3886</t>
  </si>
  <si>
    <t>4530</t>
  </si>
  <si>
    <t>5518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</si>
  <si>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</si>
  <si>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</si>
  <si>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</si>
  <si>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</si>
  <si>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</si>
  <si>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</si>
  <si>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</si>
  <si>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</si>
  <si>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</si>
  <si>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</si>
  <si>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</si>
  <si>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</si>
  <si>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</si>
  <si>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</si>
  <si>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</si>
  <si>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</si>
  <si>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</si>
  <si>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</si>
  <si>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</si>
  <si>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</si>
  <si>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</si>
  <si>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</si>
  <si>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</si>
  <si>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</si>
  <si>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</si>
  <si>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</si>
  <si>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</si>
  <si>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</si>
  <si>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</si>
  <si>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</si>
  <si>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</si>
  <si>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</si>
  <si>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</si>
  <si>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</si>
  <si>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</si>
  <si>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</si>
  <si>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</si>
  <si>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</si>
  <si>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</si>
  <si>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</si>
  <si>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</si>
  <si>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</si>
  <si>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</si>
  <si>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</si>
  <si>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</si>
  <si>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</si>
  <si>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</si>
  <si>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</si>
  <si>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</si>
  <si>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</si>
  <si>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</si>
  <si>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</si>
  <si>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</si>
  <si>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</si>
  <si>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t>Posição: DEZEMBRO 2002 ( FECHADO )</t>
  </si>
  <si>
    <t>VALOR BLOQUEADO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</si>
</sst>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</numFmts>
  <fonts count="5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b/>
      <sz val="18"/>
      <name val="MS Sans Serif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18"/>
      <color indexed="18"/>
      <name val="Arial"/>
      <family val="2"/>
    </font>
    <font>
      <sz val="18"/>
      <name val="Arial"/>
      <family val="2"/>
    </font>
    <font>
      <sz val="18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4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5" xfId="0" applyNumberFormat="1" applyFont="1" applyFill="1" applyBorder="1" applyAlignment="1">
      <alignment horizontal="right"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3" borderId="3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/>
    </xf>
    <xf numFmtId="38" fontId="5" fillId="2" borderId="10" xfId="0" applyNumberFormat="1" applyFont="1" applyFill="1" applyBorder="1" applyAlignment="1">
      <alignment/>
    </xf>
    <xf numFmtId="49" fontId="5" fillId="2" borderId="11" xfId="0" applyNumberFormat="1" applyFont="1" applyFill="1" applyBorder="1" applyAlignment="1">
      <alignment horizontal="left"/>
    </xf>
    <xf numFmtId="38" fontId="5" fillId="2" borderId="12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/>
    </xf>
    <xf numFmtId="0" fontId="16" fillId="3" borderId="11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38" fontId="16" fillId="3" borderId="5" xfId="0" applyNumberFormat="1" applyFont="1" applyFill="1" applyBorder="1" applyAlignment="1">
      <alignment horizontal="right"/>
    </xf>
    <xf numFmtId="38" fontId="16" fillId="3" borderId="6" xfId="0" applyNumberFormat="1" applyFont="1" applyFill="1" applyBorder="1" applyAlignment="1">
      <alignment horizontal="right"/>
    </xf>
    <xf numFmtId="38" fontId="16" fillId="3" borderId="12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5" fillId="4" borderId="5" xfId="0" applyFont="1" applyFill="1" applyBorder="1" applyAlignment="1">
      <alignment/>
    </xf>
    <xf numFmtId="0" fontId="14" fillId="4" borderId="5" xfId="0" applyFont="1" applyFill="1" applyBorder="1" applyAlignment="1">
      <alignment/>
    </xf>
    <xf numFmtId="49" fontId="15" fillId="4" borderId="5" xfId="0" applyNumberFormat="1" applyFont="1" applyFill="1" applyBorder="1" applyAlignment="1">
      <alignment/>
    </xf>
    <xf numFmtId="49" fontId="14" fillId="4" borderId="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4" borderId="3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/>
    </xf>
    <xf numFmtId="0" fontId="18" fillId="3" borderId="11" xfId="0" applyFont="1" applyFill="1" applyBorder="1" applyAlignment="1">
      <alignment/>
    </xf>
    <xf numFmtId="49" fontId="5" fillId="4" borderId="11" xfId="0" applyNumberFormat="1" applyFont="1" applyFill="1" applyBorder="1" applyAlignment="1">
      <alignment/>
    </xf>
    <xf numFmtId="49" fontId="5" fillId="4" borderId="11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0" xfId="0" applyFont="1" applyFill="1" applyAlignment="1">
      <alignment/>
    </xf>
    <xf numFmtId="0" fontId="4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17" fillId="4" borderId="0" xfId="0" applyFont="1" applyFill="1" applyAlignment="1">
      <alignment/>
    </xf>
    <xf numFmtId="0" fontId="16" fillId="3" borderId="5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38" fontId="5" fillId="5" borderId="1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49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11" fontId="5" fillId="5" borderId="5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6" fillId="6" borderId="4" xfId="0" applyFont="1" applyFill="1" applyBorder="1" applyAlignment="1">
      <alignment/>
    </xf>
    <xf numFmtId="0" fontId="19" fillId="0" borderId="0" xfId="0" applyFont="1" applyAlignment="1">
      <alignment/>
    </xf>
    <xf numFmtId="0" fontId="16" fillId="6" borderId="3" xfId="0" applyFont="1" applyFill="1" applyBorder="1" applyAlignment="1">
      <alignment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38" fontId="6" fillId="4" borderId="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38" fontId="6" fillId="5" borderId="0" xfId="0" applyNumberFormat="1" applyFont="1" applyFill="1" applyBorder="1" applyAlignment="1">
      <alignment horizontal="right"/>
    </xf>
    <xf numFmtId="0" fontId="16" fillId="3" borderId="16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38" fontId="16" fillId="3" borderId="19" xfId="0" applyNumberFormat="1" applyFont="1" applyFill="1" applyBorder="1" applyAlignment="1">
      <alignment horizontal="right"/>
    </xf>
    <xf numFmtId="38" fontId="16" fillId="3" borderId="20" xfId="0" applyNumberFormat="1" applyFont="1" applyFill="1" applyBorder="1" applyAlignment="1">
      <alignment horizontal="right"/>
    </xf>
    <xf numFmtId="0" fontId="16" fillId="3" borderId="11" xfId="0" applyFont="1" applyFill="1" applyBorder="1" applyAlignment="1">
      <alignment horizontal="left"/>
    </xf>
    <xf numFmtId="0" fontId="19" fillId="4" borderId="21" xfId="0" applyFont="1" applyFill="1" applyBorder="1" applyAlignment="1">
      <alignment/>
    </xf>
    <xf numFmtId="0" fontId="16" fillId="3" borderId="22" xfId="0" applyFont="1" applyFill="1" applyBorder="1" applyAlignment="1">
      <alignment/>
    </xf>
    <xf numFmtId="49" fontId="5" fillId="5" borderId="3" xfId="0" applyNumberFormat="1" applyFont="1" applyFill="1" applyBorder="1" applyAlignment="1">
      <alignment/>
    </xf>
    <xf numFmtId="0" fontId="16" fillId="6" borderId="11" xfId="0" applyFont="1" applyFill="1" applyBorder="1" applyAlignment="1">
      <alignment horizontal="left"/>
    </xf>
    <xf numFmtId="0" fontId="5" fillId="5" borderId="9" xfId="0" applyFont="1" applyFill="1" applyBorder="1" applyAlignment="1">
      <alignment/>
    </xf>
    <xf numFmtId="38" fontId="5" fillId="5" borderId="10" xfId="0" applyNumberFormat="1" applyFont="1" applyFill="1" applyBorder="1" applyAlignment="1">
      <alignment/>
    </xf>
    <xf numFmtId="0" fontId="16" fillId="6" borderId="11" xfId="0" applyFont="1" applyFill="1" applyBorder="1" applyAlignment="1">
      <alignment/>
    </xf>
    <xf numFmtId="49" fontId="5" fillId="5" borderId="11" xfId="0" applyNumberFormat="1" applyFont="1" applyFill="1" applyBorder="1" applyAlignment="1">
      <alignment/>
    </xf>
    <xf numFmtId="0" fontId="16" fillId="6" borderId="16" xfId="0" applyFont="1" applyFill="1" applyBorder="1" applyAlignment="1">
      <alignment horizontal="left"/>
    </xf>
    <xf numFmtId="0" fontId="16" fillId="6" borderId="17" xfId="0" applyFont="1" applyFill="1" applyBorder="1" applyAlignment="1">
      <alignment horizontal="left"/>
    </xf>
    <xf numFmtId="0" fontId="16" fillId="6" borderId="18" xfId="0" applyFont="1" applyFill="1" applyBorder="1" applyAlignment="1">
      <alignment horizontal="center"/>
    </xf>
    <xf numFmtId="0" fontId="5" fillId="5" borderId="23" xfId="0" applyFont="1" applyFill="1" applyBorder="1" applyAlignment="1">
      <alignment/>
    </xf>
    <xf numFmtId="3" fontId="5" fillId="5" borderId="23" xfId="0" applyNumberFormat="1" applyFont="1" applyFill="1" applyBorder="1" applyAlignment="1">
      <alignment/>
    </xf>
    <xf numFmtId="0" fontId="5" fillId="5" borderId="24" xfId="0" applyFont="1" applyFill="1" applyBorder="1" applyAlignment="1">
      <alignment/>
    </xf>
    <xf numFmtId="0" fontId="16" fillId="3" borderId="16" xfId="0" applyFont="1" applyFill="1" applyBorder="1" applyAlignment="1">
      <alignment/>
    </xf>
    <xf numFmtId="0" fontId="16" fillId="3" borderId="17" xfId="0" applyFont="1" applyFill="1" applyBorder="1" applyAlignment="1">
      <alignment/>
    </xf>
    <xf numFmtId="0" fontId="16" fillId="3" borderId="18" xfId="0" applyFont="1" applyFill="1" applyBorder="1" applyAlignment="1">
      <alignment/>
    </xf>
    <xf numFmtId="0" fontId="18" fillId="3" borderId="16" xfId="0" applyFont="1" applyFill="1" applyBorder="1" applyAlignment="1">
      <alignment/>
    </xf>
    <xf numFmtId="0" fontId="18" fillId="3" borderId="18" xfId="0" applyFont="1" applyFill="1" applyBorder="1" applyAlignment="1">
      <alignment/>
    </xf>
    <xf numFmtId="0" fontId="15" fillId="4" borderId="21" xfId="0" applyFont="1" applyFill="1" applyBorder="1" applyAlignment="1">
      <alignment/>
    </xf>
    <xf numFmtId="0" fontId="18" fillId="3" borderId="17" xfId="0" applyFont="1" applyFill="1" applyBorder="1" applyAlignment="1">
      <alignment/>
    </xf>
    <xf numFmtId="49" fontId="15" fillId="4" borderId="4" xfId="0" applyNumberFormat="1" applyFont="1" applyFill="1" applyBorder="1" applyAlignment="1">
      <alignment/>
    </xf>
    <xf numFmtId="49" fontId="15" fillId="4" borderId="3" xfId="0" applyNumberFormat="1" applyFont="1" applyFill="1" applyBorder="1" applyAlignment="1">
      <alignment/>
    </xf>
    <xf numFmtId="49" fontId="15" fillId="4" borderId="11" xfId="0" applyNumberFormat="1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4" borderId="25" xfId="0" applyFont="1" applyFill="1" applyBorder="1" applyAlignment="1">
      <alignment/>
    </xf>
    <xf numFmtId="49" fontId="5" fillId="6" borderId="26" xfId="0" applyNumberFormat="1" applyFont="1" applyFill="1" applyBorder="1" applyAlignment="1">
      <alignment/>
    </xf>
    <xf numFmtId="49" fontId="5" fillId="6" borderId="27" xfId="0" applyNumberFormat="1" applyFont="1" applyFill="1" applyBorder="1" applyAlignment="1">
      <alignment/>
    </xf>
    <xf numFmtId="3" fontId="5" fillId="6" borderId="27" xfId="0" applyNumberFormat="1" applyFont="1" applyFill="1" applyBorder="1" applyAlignment="1">
      <alignment horizontal="right"/>
    </xf>
    <xf numFmtId="3" fontId="5" fillId="6" borderId="28" xfId="0" applyNumberFormat="1" applyFont="1" applyFill="1" applyBorder="1" applyAlignment="1">
      <alignment horizontal="right"/>
    </xf>
    <xf numFmtId="0" fontId="8" fillId="6" borderId="26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4" fillId="6" borderId="27" xfId="0" applyFont="1" applyFill="1" applyBorder="1" applyAlignment="1">
      <alignment horizontal="center"/>
    </xf>
    <xf numFmtId="3" fontId="4" fillId="6" borderId="27" xfId="0" applyNumberFormat="1" applyFont="1" applyFill="1" applyBorder="1" applyAlignment="1">
      <alignment horizontal="right"/>
    </xf>
    <xf numFmtId="3" fontId="4" fillId="6" borderId="28" xfId="0" applyNumberFormat="1" applyFont="1" applyFill="1" applyBorder="1" applyAlignment="1">
      <alignment horizontal="right"/>
    </xf>
    <xf numFmtId="0" fontId="8" fillId="6" borderId="29" xfId="0" applyFont="1" applyFill="1" applyBorder="1" applyAlignment="1">
      <alignment horizontal="left"/>
    </xf>
    <xf numFmtId="0" fontId="8" fillId="6" borderId="24" xfId="0" applyFont="1" applyFill="1" applyBorder="1" applyAlignment="1">
      <alignment horizontal="left"/>
    </xf>
    <xf numFmtId="0" fontId="4" fillId="6" borderId="24" xfId="0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right"/>
    </xf>
    <xf numFmtId="3" fontId="4" fillId="6" borderId="30" xfId="0" applyNumberFormat="1" applyFont="1" applyFill="1" applyBorder="1" applyAlignment="1">
      <alignment horizontal="right"/>
    </xf>
    <xf numFmtId="0" fontId="14" fillId="6" borderId="26" xfId="0" applyFont="1" applyFill="1" applyBorder="1" applyAlignment="1">
      <alignment/>
    </xf>
    <xf numFmtId="0" fontId="14" fillId="6" borderId="27" xfId="0" applyFont="1" applyFill="1" applyBorder="1" applyAlignment="1">
      <alignment/>
    </xf>
    <xf numFmtId="0" fontId="22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5" fillId="0" borderId="0" xfId="19" applyFont="1">
      <alignment/>
      <protection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4" fillId="0" borderId="0" xfId="19">
      <alignment/>
      <protection/>
    </xf>
    <xf numFmtId="0" fontId="28" fillId="0" borderId="0" xfId="19" applyFont="1" applyAlignment="1">
      <alignment horizontal="center"/>
      <protection/>
    </xf>
    <xf numFmtId="38" fontId="29" fillId="0" borderId="0" xfId="23" applyNumberFormat="1" applyFont="1" applyAlignment="1">
      <alignment/>
    </xf>
    <xf numFmtId="0" fontId="30" fillId="0" borderId="0" xfId="19" applyFont="1" applyAlignment="1">
      <alignment horizontal="center"/>
      <protection/>
    </xf>
    <xf numFmtId="0" fontId="31" fillId="0" borderId="0" xfId="19" applyFont="1">
      <alignment/>
      <protection/>
    </xf>
    <xf numFmtId="0" fontId="24" fillId="0" borderId="0" xfId="19" applyFont="1">
      <alignment/>
      <protection/>
    </xf>
    <xf numFmtId="0" fontId="35" fillId="0" borderId="0" xfId="19" applyFont="1" applyAlignment="1">
      <alignment/>
      <protection/>
    </xf>
    <xf numFmtId="0" fontId="36" fillId="0" borderId="0" xfId="19" applyFont="1" applyAlignment="1">
      <alignment/>
      <protection/>
    </xf>
    <xf numFmtId="0" fontId="34" fillId="0" borderId="0" xfId="19" applyFont="1" applyAlignment="1">
      <alignment/>
      <protection/>
    </xf>
    <xf numFmtId="3" fontId="37" fillId="0" borderId="0" xfId="19" applyNumberFormat="1" applyFont="1" applyAlignment="1">
      <alignment/>
      <protection/>
    </xf>
    <xf numFmtId="38" fontId="30" fillId="0" borderId="0" xfId="23" applyNumberFormat="1" applyFont="1" applyAlignment="1">
      <alignment/>
    </xf>
    <xf numFmtId="0" fontId="38" fillId="0" borderId="0" xfId="19" applyFont="1" applyAlignment="1">
      <alignment/>
      <protection/>
    </xf>
    <xf numFmtId="0" fontId="39" fillId="0" borderId="0" xfId="19" applyFont="1" applyAlignment="1">
      <alignment/>
      <protection/>
    </xf>
    <xf numFmtId="0" fontId="24" fillId="0" borderId="0" xfId="19" applyFont="1" applyAlignment="1">
      <alignment/>
      <protection/>
    </xf>
    <xf numFmtId="3" fontId="40" fillId="0" borderId="0" xfId="19" applyNumberFormat="1" applyFont="1" applyAlignment="1">
      <alignment/>
      <protection/>
    </xf>
    <xf numFmtId="4" fontId="30" fillId="0" borderId="0" xfId="19" applyNumberFormat="1" applyFont="1">
      <alignment/>
      <protection/>
    </xf>
    <xf numFmtId="0" fontId="34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3" fontId="42" fillId="0" borderId="0" xfId="19" applyNumberFormat="1" applyFont="1" applyAlignment="1">
      <alignment/>
      <protection/>
    </xf>
    <xf numFmtId="0" fontId="23" fillId="0" borderId="0" xfId="19" applyFont="1" applyBorder="1" applyAlignment="1">
      <alignment horizontal="right"/>
      <protection/>
    </xf>
    <xf numFmtId="0" fontId="25" fillId="0" borderId="0" xfId="19" applyFont="1" applyBorder="1" applyAlignment="1">
      <alignment horizontal="right"/>
      <protection/>
    </xf>
    <xf numFmtId="0" fontId="43" fillId="5" borderId="34" xfId="19" applyFont="1" applyFill="1" applyBorder="1" applyAlignment="1">
      <alignment horizontal="center"/>
      <protection/>
    </xf>
    <xf numFmtId="0" fontId="25" fillId="5" borderId="35" xfId="19" applyFont="1" applyFill="1" applyBorder="1" applyAlignment="1">
      <alignment horizontal="center" vertical="center"/>
      <protection/>
    </xf>
    <xf numFmtId="0" fontId="25" fillId="5" borderId="34" xfId="19" applyFont="1" applyFill="1" applyBorder="1" applyAlignment="1">
      <alignment horizontal="center" vertical="center"/>
      <protection/>
    </xf>
    <xf numFmtId="0" fontId="25" fillId="5" borderId="36" xfId="19" applyFont="1" applyFill="1" applyBorder="1" applyAlignment="1">
      <alignment horizontal="center" vertical="center"/>
      <protection/>
    </xf>
    <xf numFmtId="0" fontId="44" fillId="5" borderId="37" xfId="19" applyFont="1" applyFill="1" applyBorder="1" applyAlignment="1">
      <alignment horizontal="center"/>
      <protection/>
    </xf>
    <xf numFmtId="0" fontId="25" fillId="5" borderId="38" xfId="19" applyFont="1" applyFill="1" applyBorder="1" applyAlignment="1">
      <alignment horizontal="center" vertical="center"/>
      <protection/>
    </xf>
    <xf numFmtId="0" fontId="25" fillId="5" borderId="39" xfId="19" applyFont="1" applyFill="1" applyBorder="1" applyAlignment="1">
      <alignment horizontal="center" vertical="center"/>
      <protection/>
    </xf>
    <xf numFmtId="0" fontId="25" fillId="5" borderId="37" xfId="19" applyFont="1" applyFill="1" applyBorder="1" applyAlignment="1">
      <alignment horizontal="center" vertical="center"/>
      <protection/>
    </xf>
    <xf numFmtId="0" fontId="24" fillId="5" borderId="40" xfId="19" applyFont="1" applyFill="1" applyBorder="1">
      <alignment/>
      <protection/>
    </xf>
    <xf numFmtId="0" fontId="24" fillId="5" borderId="0" xfId="19" applyFont="1" applyFill="1" applyBorder="1">
      <alignment/>
      <protection/>
    </xf>
    <xf numFmtId="0" fontId="45" fillId="5" borderId="0" xfId="19" applyFont="1" applyFill="1">
      <alignment/>
      <protection/>
    </xf>
    <xf numFmtId="0" fontId="24" fillId="5" borderId="0" xfId="19" applyFont="1" applyFill="1">
      <alignment/>
      <protection/>
    </xf>
    <xf numFmtId="0" fontId="24" fillId="5" borderId="14" xfId="19" applyFont="1" applyFill="1" applyBorder="1">
      <alignment/>
      <protection/>
    </xf>
    <xf numFmtId="0" fontId="46" fillId="5" borderId="41" xfId="19" applyFont="1" applyFill="1" applyBorder="1">
      <alignment/>
      <protection/>
    </xf>
    <xf numFmtId="0" fontId="47" fillId="6" borderId="5" xfId="19" applyFont="1" applyFill="1" applyBorder="1" applyAlignment="1">
      <alignment/>
      <protection/>
    </xf>
    <xf numFmtId="3" fontId="48" fillId="6" borderId="5" xfId="19" applyNumberFormat="1" applyFont="1" applyFill="1" applyBorder="1">
      <alignment/>
      <protection/>
    </xf>
    <xf numFmtId="4" fontId="24" fillId="0" borderId="0" xfId="19" applyNumberFormat="1">
      <alignment/>
      <protection/>
    </xf>
    <xf numFmtId="38" fontId="28" fillId="0" borderId="0" xfId="23" applyNumberFormat="1" applyFont="1" applyAlignment="1">
      <alignment/>
    </xf>
    <xf numFmtId="0" fontId="46" fillId="0" borderId="41" xfId="19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50" fillId="0" borderId="5" xfId="19" applyNumberFormat="1" applyFont="1" applyBorder="1">
      <alignment/>
      <protection/>
    </xf>
    <xf numFmtId="4" fontId="50" fillId="4" borderId="5" xfId="19" applyNumberFormat="1" applyFont="1" applyFill="1" applyBorder="1">
      <alignment/>
      <protection/>
    </xf>
    <xf numFmtId="4" fontId="50" fillId="4" borderId="42" xfId="19" applyNumberFormat="1" applyFont="1" applyFill="1" applyBorder="1">
      <alignment/>
      <protection/>
    </xf>
    <xf numFmtId="3" fontId="47" fillId="6" borderId="5" xfId="19" applyNumberFormat="1" applyFont="1" applyFill="1" applyBorder="1">
      <alignment/>
      <protection/>
    </xf>
    <xf numFmtId="3" fontId="49" fillId="5" borderId="5" xfId="19" applyNumberFormat="1" applyFont="1" applyFill="1" applyBorder="1">
      <alignment/>
      <protection/>
    </xf>
    <xf numFmtId="38" fontId="51" fillId="0" borderId="0" xfId="23" applyNumberFormat="1" applyFont="1" applyBorder="1" applyAlignment="1">
      <alignment horizontal="center"/>
    </xf>
    <xf numFmtId="38" fontId="52" fillId="0" borderId="0" xfId="23" applyNumberFormat="1" applyFont="1" applyBorder="1" applyAlignment="1">
      <alignment/>
    </xf>
    <xf numFmtId="3" fontId="49" fillId="0" borderId="43" xfId="19" applyNumberFormat="1" applyFont="1" applyBorder="1">
      <alignment/>
      <protection/>
    </xf>
    <xf numFmtId="4" fontId="50" fillId="4" borderId="43" xfId="19" applyNumberFormat="1" applyFont="1" applyFill="1" applyBorder="1">
      <alignment/>
      <protection/>
    </xf>
    <xf numFmtId="3" fontId="48" fillId="3" borderId="44" xfId="19" applyNumberFormat="1" applyFont="1" applyFill="1" applyBorder="1" applyAlignment="1">
      <alignment vertical="center"/>
      <protection/>
    </xf>
    <xf numFmtId="4" fontId="24" fillId="0" borderId="0" xfId="19" applyNumberFormat="1" applyAlignment="1">
      <alignment vertical="center"/>
      <protection/>
    </xf>
    <xf numFmtId="38" fontId="53" fillId="0" borderId="0" xfId="23" applyNumberFormat="1" applyFont="1" applyBorder="1" applyAlignment="1">
      <alignment/>
    </xf>
    <xf numFmtId="0" fontId="16" fillId="3" borderId="45" xfId="19" applyFont="1" applyFill="1" applyBorder="1">
      <alignment/>
      <protection/>
    </xf>
    <xf numFmtId="0" fontId="47" fillId="3" borderId="46" xfId="19" applyFont="1" applyFill="1" applyBorder="1" applyAlignment="1">
      <alignment horizontal="center"/>
      <protection/>
    </xf>
    <xf numFmtId="0" fontId="49" fillId="0" borderId="0" xfId="19" applyFont="1">
      <alignment/>
      <protection/>
    </xf>
    <xf numFmtId="0" fontId="23" fillId="0" borderId="0" xfId="19" applyFont="1">
      <alignment/>
      <protection/>
    </xf>
    <xf numFmtId="3" fontId="24" fillId="0" borderId="0" xfId="19" applyNumberFormat="1" applyFont="1">
      <alignment/>
      <protection/>
    </xf>
    <xf numFmtId="3" fontId="30" fillId="0" borderId="0" xfId="19" applyNumberFormat="1" applyFont="1">
      <alignment/>
      <protection/>
    </xf>
    <xf numFmtId="3" fontId="54" fillId="0" borderId="0" xfId="19" applyNumberFormat="1" applyFont="1">
      <alignment/>
      <protection/>
    </xf>
    <xf numFmtId="2" fontId="24" fillId="0" borderId="0" xfId="19" applyNumberFormat="1" applyFont="1">
      <alignment/>
      <protection/>
    </xf>
    <xf numFmtId="0" fontId="30" fillId="0" borderId="0" xfId="19" applyFont="1">
      <alignment/>
      <protection/>
    </xf>
    <xf numFmtId="4" fontId="50" fillId="4" borderId="47" xfId="19" applyNumberFormat="1" applyFont="1" applyFill="1" applyBorder="1">
      <alignment/>
      <protection/>
    </xf>
    <xf numFmtId="0" fontId="46" fillId="3" borderId="41" xfId="19" applyFont="1" applyFill="1" applyBorder="1">
      <alignment/>
      <protection/>
    </xf>
    <xf numFmtId="0" fontId="5" fillId="2" borderId="0" xfId="0" applyFont="1" applyFill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30" fillId="0" borderId="0" xfId="19" applyNumberFormat="1" applyFont="1">
      <alignment/>
      <protection/>
    </xf>
    <xf numFmtId="0" fontId="8" fillId="3" borderId="0" xfId="0" applyFont="1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5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5" fillId="0" borderId="0" xfId="19" applyFont="1" applyAlignment="1">
      <alignment/>
      <protection/>
    </xf>
    <xf numFmtId="0" fontId="24" fillId="0" borderId="0" xfId="19" applyAlignment="1">
      <alignment horizontal="left"/>
      <protection/>
    </xf>
    <xf numFmtId="0" fontId="33" fillId="0" borderId="0" xfId="19" applyFont="1" applyAlignment="1">
      <alignment horizontal="left"/>
      <protection/>
    </xf>
    <xf numFmtId="0" fontId="34" fillId="0" borderId="0" xfId="19" applyFont="1" applyAlignment="1">
      <alignment horizontal="left"/>
      <protection/>
    </xf>
    <xf numFmtId="38" fontId="29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4" borderId="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8" fontId="6" fillId="5" borderId="0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/>
    </xf>
    <xf numFmtId="38" fontId="56" fillId="6" borderId="19" xfId="0" applyNumberFormat="1" applyFont="1" applyFill="1" applyBorder="1" applyAlignment="1">
      <alignment horizontal="right"/>
    </xf>
    <xf numFmtId="38" fontId="56" fillId="6" borderId="20" xfId="0" applyNumberFormat="1" applyFont="1" applyFill="1" applyBorder="1" applyAlignment="1">
      <alignment horizontal="right"/>
    </xf>
    <xf numFmtId="38" fontId="56" fillId="6" borderId="5" xfId="0" applyNumberFormat="1" applyFont="1" applyFill="1" applyBorder="1" applyAlignment="1">
      <alignment horizontal="right"/>
    </xf>
    <xf numFmtId="38" fontId="56" fillId="6" borderId="12" xfId="0" applyNumberFormat="1" applyFont="1" applyFill="1" applyBorder="1" applyAlignment="1">
      <alignment horizontal="right"/>
    </xf>
    <xf numFmtId="38" fontId="56" fillId="6" borderId="6" xfId="0" applyNumberFormat="1" applyFont="1" applyFill="1" applyBorder="1" applyAlignment="1">
      <alignment horizontal="right"/>
    </xf>
    <xf numFmtId="38" fontId="57" fillId="5" borderId="5" xfId="0" applyNumberFormat="1" applyFont="1" applyFill="1" applyBorder="1" applyAlignment="1">
      <alignment horizontal="right"/>
    </xf>
    <xf numFmtId="38" fontId="57" fillId="5" borderId="6" xfId="0" applyNumberFormat="1" applyFont="1" applyFill="1" applyBorder="1" applyAlignment="1">
      <alignment horizontal="right"/>
    </xf>
    <xf numFmtId="38" fontId="57" fillId="5" borderId="12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56" fillId="3" borderId="19" xfId="0" applyNumberFormat="1" applyFont="1" applyFill="1" applyBorder="1" applyAlignment="1">
      <alignment horizontal="right"/>
    </xf>
    <xf numFmtId="38" fontId="56" fillId="3" borderId="48" xfId="0" applyNumberFormat="1" applyFont="1" applyFill="1" applyBorder="1" applyAlignment="1">
      <alignment horizontal="right"/>
    </xf>
    <xf numFmtId="38" fontId="56" fillId="3" borderId="20" xfId="0" applyNumberFormat="1" applyFont="1" applyFill="1" applyBorder="1" applyAlignment="1">
      <alignment horizontal="right"/>
    </xf>
    <xf numFmtId="38" fontId="56" fillId="3" borderId="5" xfId="0" applyNumberFormat="1" applyFont="1" applyFill="1" applyBorder="1" applyAlignment="1">
      <alignment horizontal="right"/>
    </xf>
    <xf numFmtId="38" fontId="56" fillId="3" borderId="6" xfId="0" applyNumberFormat="1" applyFont="1" applyFill="1" applyBorder="1" applyAlignment="1">
      <alignment horizontal="right"/>
    </xf>
    <xf numFmtId="38" fontId="56" fillId="3" borderId="12" xfId="0" applyNumberFormat="1" applyFont="1" applyFill="1" applyBorder="1" applyAlignment="1">
      <alignment horizontal="right"/>
    </xf>
    <xf numFmtId="38" fontId="58" fillId="4" borderId="0" xfId="0" applyNumberFormat="1" applyFont="1" applyFill="1" applyBorder="1" applyAlignment="1">
      <alignment/>
    </xf>
    <xf numFmtId="38" fontId="5" fillId="5" borderId="0" xfId="0" applyNumberFormat="1" applyFont="1" applyFill="1" applyBorder="1" applyAlignment="1">
      <alignment/>
    </xf>
    <xf numFmtId="38" fontId="58" fillId="4" borderId="33" xfId="0" applyNumberFormat="1" applyFont="1" applyFill="1" applyBorder="1" applyAlignment="1">
      <alignment/>
    </xf>
    <xf numFmtId="38" fontId="57" fillId="4" borderId="5" xfId="0" applyNumberFormat="1" applyFont="1" applyFill="1" applyBorder="1" applyAlignment="1">
      <alignment horizontal="right"/>
    </xf>
    <xf numFmtId="38" fontId="57" fillId="4" borderId="6" xfId="0" applyNumberFormat="1" applyFont="1" applyFill="1" applyBorder="1" applyAlignment="1">
      <alignment horizontal="right"/>
    </xf>
    <xf numFmtId="38" fontId="57" fillId="4" borderId="12" xfId="0" applyNumberFormat="1" applyFont="1" applyFill="1" applyBorder="1" applyAlignment="1">
      <alignment horizontal="right"/>
    </xf>
    <xf numFmtId="0" fontId="57" fillId="4" borderId="0" xfId="0" applyFont="1" applyFill="1" applyBorder="1" applyAlignment="1">
      <alignment/>
    </xf>
    <xf numFmtId="38" fontId="57" fillId="4" borderId="1" xfId="0" applyNumberFormat="1" applyFont="1" applyFill="1" applyBorder="1" applyAlignment="1">
      <alignment/>
    </xf>
    <xf numFmtId="38" fontId="57" fillId="4" borderId="49" xfId="0" applyNumberFormat="1" applyFont="1" applyFill="1" applyBorder="1" applyAlignment="1">
      <alignment/>
    </xf>
    <xf numFmtId="0" fontId="57" fillId="4" borderId="50" xfId="0" applyFont="1" applyFill="1" applyBorder="1" applyAlignment="1">
      <alignment/>
    </xf>
    <xf numFmtId="38" fontId="57" fillId="4" borderId="0" xfId="0" applyNumberFormat="1" applyFont="1" applyFill="1" applyBorder="1" applyAlignment="1">
      <alignment/>
    </xf>
    <xf numFmtId="38" fontId="57" fillId="4" borderId="33" xfId="0" applyNumberFormat="1" applyFont="1" applyFill="1" applyBorder="1" applyAlignment="1">
      <alignment/>
    </xf>
    <xf numFmtId="3" fontId="57" fillId="6" borderId="27" xfId="0" applyNumberFormat="1" applyFont="1" applyFill="1" applyBorder="1" applyAlignment="1">
      <alignment horizontal="right"/>
    </xf>
    <xf numFmtId="0" fontId="6" fillId="6" borderId="27" xfId="0" applyFont="1" applyFill="1" applyBorder="1" applyAlignment="1">
      <alignment/>
    </xf>
    <xf numFmtId="0" fontId="6" fillId="6" borderId="28" xfId="0" applyFont="1" applyFill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2" fillId="6" borderId="0" xfId="19" applyFont="1" applyFill="1" applyAlignment="1">
      <alignment horizontal="center"/>
      <protection/>
    </xf>
    <xf numFmtId="3" fontId="47" fillId="3" borderId="45" xfId="19" applyNumberFormat="1" applyFont="1" applyFill="1" applyBorder="1" applyAlignment="1">
      <alignment horizontal="left" vertical="center"/>
      <protection/>
    </xf>
    <xf numFmtId="3" fontId="47" fillId="3" borderId="46" xfId="19" applyNumberFormat="1" applyFont="1" applyFill="1" applyBorder="1" applyAlignment="1">
      <alignment horizontal="left" vertical="center"/>
      <protection/>
    </xf>
    <xf numFmtId="0" fontId="25" fillId="5" borderId="45" xfId="19" applyFont="1" applyFill="1" applyBorder="1" applyAlignment="1">
      <alignment horizontal="center" vertical="center"/>
      <protection/>
    </xf>
    <xf numFmtId="0" fontId="25" fillId="5" borderId="51" xfId="19" applyFont="1" applyFill="1" applyBorder="1" applyAlignment="1">
      <alignment horizontal="center" vertical="center"/>
      <protection/>
    </xf>
    <xf numFmtId="0" fontId="20" fillId="4" borderId="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/>
    </xf>
    <xf numFmtId="0" fontId="4" fillId="4" borderId="5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justify"/>
    </xf>
    <xf numFmtId="0" fontId="6" fillId="2" borderId="8" xfId="0" applyFont="1" applyFill="1" applyBorder="1" applyAlignment="1">
      <alignment horizontal="center" vertical="justify"/>
    </xf>
    <xf numFmtId="0" fontId="20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5" fillId="5" borderId="35" xfId="19" applyFont="1" applyFill="1" applyBorder="1" applyAlignment="1">
      <alignment horizontal="center" vertical="center"/>
      <protection/>
    </xf>
    <xf numFmtId="0" fontId="25" fillId="5" borderId="38" xfId="19" applyFont="1" applyFill="1" applyBorder="1" applyAlignment="1">
      <alignment horizontal="center" vertical="center"/>
      <protection/>
    </xf>
    <xf numFmtId="4" fontId="48" fillId="3" borderId="5" xfId="19" applyNumberFormat="1" applyFont="1" applyFill="1" applyBorder="1">
      <alignment/>
      <protection/>
    </xf>
    <xf numFmtId="4" fontId="48" fillId="3" borderId="42" xfId="19" applyNumberFormat="1" applyFont="1" applyFill="1" applyBorder="1">
      <alignment/>
      <protection/>
    </xf>
    <xf numFmtId="4" fontId="48" fillId="3" borderId="44" xfId="19" applyNumberFormat="1" applyFont="1" applyFill="1" applyBorder="1" applyAlignment="1">
      <alignment horizontal="right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lso%20-%20CAA\2002\Grandes%20Grupos\DEPARA-GG%20TODOS%20-%2013%20JAN%202003%20-%20RELAT&#211;RIO%20SOF%20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s TOTAL"/>
      <sheetName val="De Para Anss "/>
      <sheetName val="Anvs TOTAL"/>
      <sheetName val="De Para Anvs"/>
      <sheetName val="Fiocruz PES"/>
      <sheetName val="Fiocruz OCC"/>
      <sheetName val="De Para Fiocruz"/>
      <sheetName val="Funasa PES"/>
      <sheetName val="Funasa OCC"/>
      <sheetName val="Funasa OCC PA"/>
      <sheetName val="Funasa OCC SAN"/>
      <sheetName val="De Para Funasa"/>
      <sheetName val="Fundo PES"/>
      <sheetName val="Fundo OCC"/>
      <sheetName val="Fundo OCC 1"/>
      <sheetName val="Fundo EMENDAS"/>
      <sheetName val="De Para Fundo"/>
      <sheetName val="UNIDADES"/>
      <sheetName val="GERENCIAL"/>
      <sheetName val="LEITE-0603"/>
      <sheetName val="ENDE-0597"/>
      <sheetName val="FARM-0593"/>
      <sheetName val="GPLENA-4306"/>
      <sheetName val="SUS-4307"/>
      <sheetName val="PAB-0587"/>
      <sheetName val="PACSPSF-0589"/>
      <sheetName val="VIGILANCIA-0595"/>
      <sheetName val="URG.3865"/>
      <sheetName val="URG.-3870"/>
      <sheetName val="INFRA-3863"/>
      <sheetName val="INFRA-3868"/>
      <sheetName val="SANGUE-3862"/>
      <sheetName val="SANGUE-3867"/>
      <sheetName val="CONSOLIDADO"/>
      <sheetName val="CONSOL-PA"/>
      <sheetName val="PRÓPRIOS-3859"/>
      <sheetName val="EMENDAS-5528"/>
      <sheetName val="PA-3860"/>
      <sheetName val="PA-3861"/>
      <sheetName val="PRÓPRIOS-3860"/>
      <sheetName val="PRÓPRIOS-3984"/>
      <sheetName val="PA-3984"/>
      <sheetName val="PRÓPRIOS-3861"/>
      <sheetName val="PA-3859"/>
      <sheetName val="PA-5528"/>
    </sheetNames>
    <sheetDataSet>
      <sheetData sheetId="12">
        <row r="6">
          <cell r="F6" t="str">
            <v>01810001</v>
          </cell>
          <cell r="G6">
            <v>2029021093</v>
          </cell>
          <cell r="M6">
            <v>2029021093</v>
          </cell>
        </row>
        <row r="7">
          <cell r="F7" t="str">
            <v>20250001</v>
          </cell>
          <cell r="G7">
            <v>1550948153</v>
          </cell>
          <cell r="M7">
            <v>1550948153</v>
          </cell>
        </row>
        <row r="8">
          <cell r="F8" t="str">
            <v>05630001</v>
          </cell>
          <cell r="G8">
            <v>0</v>
          </cell>
          <cell r="M8">
            <v>0</v>
          </cell>
        </row>
        <row r="9">
          <cell r="F9" t="str">
            <v>43010033</v>
          </cell>
          <cell r="G9">
            <v>89530378</v>
          </cell>
          <cell r="M9">
            <v>89530378</v>
          </cell>
        </row>
        <row r="10">
          <cell r="F10" t="str">
            <v>43020003</v>
          </cell>
          <cell r="G10">
            <v>12832781</v>
          </cell>
          <cell r="M10">
            <v>12832781</v>
          </cell>
        </row>
        <row r="11">
          <cell r="F11" t="str">
            <v>43020005</v>
          </cell>
          <cell r="G11">
            <v>60353951</v>
          </cell>
          <cell r="M11">
            <v>60353951</v>
          </cell>
        </row>
        <row r="12">
          <cell r="F12" t="str">
            <v>43020007</v>
          </cell>
          <cell r="G12">
            <v>13087322</v>
          </cell>
          <cell r="M12">
            <v>13087322</v>
          </cell>
        </row>
        <row r="13">
          <cell r="F13" t="str">
            <v>43020101</v>
          </cell>
          <cell r="G13">
            <v>44021202</v>
          </cell>
          <cell r="M13">
            <v>44021202</v>
          </cell>
        </row>
      </sheetData>
      <sheetData sheetId="13">
        <row r="6">
          <cell r="F6" t="str">
            <v>02830001</v>
          </cell>
          <cell r="G6">
            <v>3746943</v>
          </cell>
          <cell r="M6">
            <v>3328686</v>
          </cell>
        </row>
        <row r="7">
          <cell r="F7" t="str">
            <v>02840001</v>
          </cell>
          <cell r="G7">
            <v>462194364</v>
          </cell>
          <cell r="M7">
            <v>367107669</v>
          </cell>
        </row>
        <row r="8">
          <cell r="G8">
            <v>112900000</v>
          </cell>
          <cell r="M8">
            <v>101745582</v>
          </cell>
        </row>
        <row r="9">
          <cell r="F9" t="str">
            <v>0603</v>
          </cell>
          <cell r="G9">
            <v>107300000</v>
          </cell>
          <cell r="M9">
            <v>96183915</v>
          </cell>
        </row>
        <row r="10">
          <cell r="F10" t="str">
            <v>06030011</v>
          </cell>
          <cell r="G10">
            <v>1435500</v>
          </cell>
          <cell r="M10">
            <v>1037738</v>
          </cell>
        </row>
        <row r="11">
          <cell r="F11" t="str">
            <v>06030012</v>
          </cell>
          <cell r="G11">
            <v>722700</v>
          </cell>
          <cell r="M11">
            <v>463818</v>
          </cell>
        </row>
        <row r="12">
          <cell r="F12" t="str">
            <v>06030013</v>
          </cell>
          <cell r="G12">
            <v>2916000</v>
          </cell>
          <cell r="M12">
            <v>2326514</v>
          </cell>
        </row>
        <row r="13">
          <cell r="F13" t="str">
            <v>06030014</v>
          </cell>
          <cell r="G13">
            <v>260100</v>
          </cell>
          <cell r="M13">
            <v>152430</v>
          </cell>
        </row>
        <row r="14">
          <cell r="F14" t="str">
            <v>06030015</v>
          </cell>
          <cell r="G14">
            <v>9646400</v>
          </cell>
          <cell r="M14">
            <v>8632908</v>
          </cell>
        </row>
        <row r="15">
          <cell r="F15" t="str">
            <v>06030016</v>
          </cell>
          <cell r="G15">
            <v>492300</v>
          </cell>
          <cell r="M15">
            <v>261281</v>
          </cell>
        </row>
        <row r="16">
          <cell r="F16" t="str">
            <v>06030017</v>
          </cell>
          <cell r="G16">
            <v>1088100</v>
          </cell>
          <cell r="M16">
            <v>775241</v>
          </cell>
        </row>
        <row r="17">
          <cell r="F17" t="str">
            <v>06030021</v>
          </cell>
          <cell r="G17">
            <v>8431800</v>
          </cell>
          <cell r="M17">
            <v>7355618</v>
          </cell>
        </row>
        <row r="18">
          <cell r="F18" t="str">
            <v>06030022</v>
          </cell>
          <cell r="G18">
            <v>4025600</v>
          </cell>
          <cell r="M18">
            <v>3375178</v>
          </cell>
        </row>
        <row r="19">
          <cell r="F19" t="str">
            <v>06030023</v>
          </cell>
          <cell r="G19">
            <v>4327100</v>
          </cell>
          <cell r="M19">
            <v>3977069</v>
          </cell>
        </row>
        <row r="20">
          <cell r="F20" t="str">
            <v>06030024</v>
          </cell>
          <cell r="G20">
            <v>2349300</v>
          </cell>
          <cell r="M20">
            <v>2228963</v>
          </cell>
        </row>
        <row r="21">
          <cell r="F21" t="str">
            <v>06030025</v>
          </cell>
          <cell r="G21">
            <v>2212800</v>
          </cell>
          <cell r="M21">
            <v>2088764</v>
          </cell>
        </row>
        <row r="22">
          <cell r="F22" t="str">
            <v>06030026</v>
          </cell>
          <cell r="G22">
            <v>10138400</v>
          </cell>
          <cell r="M22">
            <v>8764373</v>
          </cell>
        </row>
        <row r="23">
          <cell r="F23" t="str">
            <v>06030027</v>
          </cell>
          <cell r="G23">
            <v>2968900</v>
          </cell>
          <cell r="M23">
            <v>2890595</v>
          </cell>
        </row>
        <row r="24">
          <cell r="F24" t="str">
            <v>06030028</v>
          </cell>
          <cell r="G24">
            <v>1447100</v>
          </cell>
          <cell r="M24">
            <v>1447100</v>
          </cell>
        </row>
        <row r="25">
          <cell r="F25" t="str">
            <v>06030029</v>
          </cell>
          <cell r="G25">
            <v>15031700</v>
          </cell>
          <cell r="M25">
            <v>14273125</v>
          </cell>
        </row>
        <row r="26">
          <cell r="F26" t="str">
            <v>06030031</v>
          </cell>
          <cell r="G26">
            <v>9909700</v>
          </cell>
          <cell r="M26">
            <v>9239286</v>
          </cell>
        </row>
        <row r="27">
          <cell r="F27" t="str">
            <v>06030032</v>
          </cell>
          <cell r="G27">
            <v>2012400</v>
          </cell>
          <cell r="M27">
            <v>1339565</v>
          </cell>
        </row>
        <row r="28">
          <cell r="F28" t="str">
            <v>06030033</v>
          </cell>
          <cell r="G28">
            <v>4037200</v>
          </cell>
          <cell r="M28">
            <v>3899186</v>
          </cell>
        </row>
        <row r="29">
          <cell r="F29" t="str">
            <v>06030035</v>
          </cell>
          <cell r="G29">
            <v>6542300</v>
          </cell>
          <cell r="M29">
            <v>6542300</v>
          </cell>
        </row>
        <row r="30">
          <cell r="F30" t="str">
            <v>06030041</v>
          </cell>
          <cell r="G30">
            <v>4137700</v>
          </cell>
          <cell r="M30">
            <v>4092076</v>
          </cell>
        </row>
        <row r="31">
          <cell r="F31" t="str">
            <v>06030042</v>
          </cell>
          <cell r="G31">
            <v>2138000</v>
          </cell>
          <cell r="M31">
            <v>1644203</v>
          </cell>
        </row>
        <row r="32">
          <cell r="F32" t="str">
            <v>06030043</v>
          </cell>
          <cell r="G32">
            <v>4104300</v>
          </cell>
          <cell r="M32">
            <v>3506942</v>
          </cell>
        </row>
        <row r="33">
          <cell r="F33" t="str">
            <v>06030051</v>
          </cell>
          <cell r="G33">
            <v>2035800</v>
          </cell>
          <cell r="M33">
            <v>1701121</v>
          </cell>
        </row>
        <row r="34">
          <cell r="F34" t="str">
            <v>06030052</v>
          </cell>
          <cell r="G34">
            <v>2988400</v>
          </cell>
          <cell r="M34">
            <v>2548388</v>
          </cell>
        </row>
        <row r="35">
          <cell r="F35" t="str">
            <v>06030053</v>
          </cell>
          <cell r="G35">
            <v>848700</v>
          </cell>
          <cell r="M35">
            <v>848700</v>
          </cell>
        </row>
        <row r="36">
          <cell r="F36" t="str">
            <v>06030065</v>
          </cell>
          <cell r="G36">
            <v>1051700</v>
          </cell>
          <cell r="M36">
            <v>771433</v>
          </cell>
        </row>
        <row r="37">
          <cell r="F37" t="str">
            <v>42940001</v>
          </cell>
          <cell r="G37">
            <v>2000000</v>
          </cell>
          <cell r="M37">
            <v>1981480</v>
          </cell>
        </row>
        <row r="38">
          <cell r="F38" t="str">
            <v>38900001</v>
          </cell>
          <cell r="G38">
            <v>3100000</v>
          </cell>
          <cell r="M38">
            <v>3080187</v>
          </cell>
        </row>
        <row r="39">
          <cell r="F39" t="str">
            <v>39450001</v>
          </cell>
          <cell r="G39">
            <v>500000</v>
          </cell>
          <cell r="M39">
            <v>500000</v>
          </cell>
        </row>
        <row r="40">
          <cell r="G40">
            <v>300000000</v>
          </cell>
          <cell r="M40">
            <v>151999968</v>
          </cell>
        </row>
        <row r="41">
          <cell r="F41" t="str">
            <v>03570001</v>
          </cell>
          <cell r="G41">
            <v>300000000</v>
          </cell>
          <cell r="M41">
            <v>151999968</v>
          </cell>
        </row>
        <row r="42">
          <cell r="G42">
            <v>130732290</v>
          </cell>
          <cell r="M42">
            <v>127376286</v>
          </cell>
        </row>
        <row r="43">
          <cell r="F43" t="str">
            <v>20000001</v>
          </cell>
          <cell r="G43">
            <v>91230000</v>
          </cell>
          <cell r="M43">
            <v>88850862</v>
          </cell>
        </row>
        <row r="44">
          <cell r="F44" t="str">
            <v>20010001</v>
          </cell>
          <cell r="G44">
            <v>4970000</v>
          </cell>
          <cell r="M44">
            <v>4832137</v>
          </cell>
        </row>
        <row r="45">
          <cell r="F45" t="str">
            <v>20020001</v>
          </cell>
          <cell r="G45">
            <v>29480000</v>
          </cell>
          <cell r="M45">
            <v>28826537</v>
          </cell>
        </row>
        <row r="46">
          <cell r="F46" t="str">
            <v>20030001</v>
          </cell>
          <cell r="G46">
            <v>5052290</v>
          </cell>
          <cell r="M46">
            <v>4866750</v>
          </cell>
        </row>
        <row r="47">
          <cell r="G47">
            <v>199803836</v>
          </cell>
          <cell r="M47">
            <v>197704224</v>
          </cell>
        </row>
        <row r="48">
          <cell r="F48" t="str">
            <v>43020003</v>
          </cell>
          <cell r="G48">
            <v>40700000</v>
          </cell>
          <cell r="M48">
            <v>40425802</v>
          </cell>
        </row>
        <row r="49">
          <cell r="F49" t="str">
            <v>43020005</v>
          </cell>
          <cell r="G49">
            <v>42800000</v>
          </cell>
          <cell r="M49">
            <v>42792157</v>
          </cell>
        </row>
        <row r="50">
          <cell r="F50" t="str">
            <v>43020007</v>
          </cell>
          <cell r="G50">
            <v>30800000</v>
          </cell>
          <cell r="M50">
            <v>30787745</v>
          </cell>
        </row>
        <row r="51">
          <cell r="F51" t="str">
            <v>43020009</v>
          </cell>
          <cell r="G51">
            <v>18500000</v>
          </cell>
          <cell r="M51">
            <v>18491389</v>
          </cell>
        </row>
        <row r="52">
          <cell r="F52" t="str">
            <v>43020101</v>
          </cell>
          <cell r="G52">
            <v>41713836</v>
          </cell>
          <cell r="M52">
            <v>41713836</v>
          </cell>
        </row>
        <row r="53">
          <cell r="F53" t="str">
            <v>43020019</v>
          </cell>
          <cell r="G53">
            <v>6600000</v>
          </cell>
          <cell r="M53">
            <v>6580649</v>
          </cell>
        </row>
        <row r="54">
          <cell r="F54" t="str">
            <v>43240010</v>
          </cell>
          <cell r="G54">
            <v>4500000</v>
          </cell>
          <cell r="M54">
            <v>2999999</v>
          </cell>
        </row>
        <row r="55">
          <cell r="F55" t="str">
            <v>43750033</v>
          </cell>
          <cell r="G55">
            <v>14190000</v>
          </cell>
          <cell r="M55">
            <v>13912647</v>
          </cell>
        </row>
        <row r="56">
          <cell r="G56">
            <v>83500000</v>
          </cell>
          <cell r="M56">
            <v>83454987</v>
          </cell>
        </row>
        <row r="57">
          <cell r="F57" t="str">
            <v>43010033</v>
          </cell>
          <cell r="G57">
            <v>83500000</v>
          </cell>
          <cell r="M57">
            <v>83454987</v>
          </cell>
        </row>
        <row r="58">
          <cell r="G58">
            <v>269500000</v>
          </cell>
          <cell r="M58">
            <v>269500000</v>
          </cell>
        </row>
        <row r="59">
          <cell r="F59" t="str">
            <v>43020025</v>
          </cell>
          <cell r="G59">
            <v>269500000</v>
          </cell>
          <cell r="M59">
            <v>269500000</v>
          </cell>
        </row>
        <row r="60">
          <cell r="G60">
            <v>245000000</v>
          </cell>
          <cell r="M60">
            <v>245000000</v>
          </cell>
        </row>
        <row r="61">
          <cell r="F61" t="str">
            <v>42990001</v>
          </cell>
          <cell r="G61">
            <v>245000000</v>
          </cell>
          <cell r="M61">
            <v>245000000</v>
          </cell>
        </row>
        <row r="62">
          <cell r="G62">
            <v>79430000</v>
          </cell>
          <cell r="M62">
            <v>79229989</v>
          </cell>
        </row>
        <row r="63">
          <cell r="F63" t="str">
            <v>20170001</v>
          </cell>
          <cell r="G63">
            <v>30780000</v>
          </cell>
          <cell r="M63">
            <v>30779990</v>
          </cell>
        </row>
        <row r="64">
          <cell r="F64" t="str">
            <v>38470001</v>
          </cell>
          <cell r="G64">
            <v>0</v>
          </cell>
          <cell r="M64">
            <v>0</v>
          </cell>
        </row>
        <row r="65">
          <cell r="F65" t="str">
            <v>58720001</v>
          </cell>
          <cell r="G65">
            <v>32700000</v>
          </cell>
          <cell r="M65">
            <v>32700000</v>
          </cell>
        </row>
        <row r="66">
          <cell r="F66" t="str">
            <v>38790001</v>
          </cell>
          <cell r="G66">
            <v>9900000</v>
          </cell>
          <cell r="M66">
            <v>9900000</v>
          </cell>
        </row>
        <row r="67">
          <cell r="F67" t="str">
            <v>39980001</v>
          </cell>
          <cell r="G67">
            <v>6050000</v>
          </cell>
          <cell r="M67">
            <v>5849999</v>
          </cell>
        </row>
        <row r="68">
          <cell r="G68">
            <v>25020000</v>
          </cell>
          <cell r="M68">
            <v>24719383</v>
          </cell>
        </row>
        <row r="69">
          <cell r="F69" t="str">
            <v>43880001</v>
          </cell>
          <cell r="G69">
            <v>25020000</v>
          </cell>
          <cell r="M69">
            <v>24719383</v>
          </cell>
        </row>
        <row r="70">
          <cell r="G70">
            <v>566000000</v>
          </cell>
          <cell r="M70">
            <v>551588533</v>
          </cell>
        </row>
        <row r="71">
          <cell r="F71" t="str">
            <v>0597</v>
          </cell>
          <cell r="G71">
            <v>566000000</v>
          </cell>
          <cell r="M71">
            <v>551588533</v>
          </cell>
        </row>
        <row r="72">
          <cell r="F72" t="str">
            <v>05970001</v>
          </cell>
          <cell r="G72">
            <v>10200000</v>
          </cell>
          <cell r="M72">
            <v>3810889</v>
          </cell>
        </row>
        <row r="73">
          <cell r="F73" t="str">
            <v>05970011</v>
          </cell>
          <cell r="G73">
            <v>6800000</v>
          </cell>
          <cell r="M73">
            <v>6770927</v>
          </cell>
        </row>
        <row r="74">
          <cell r="F74" t="str">
            <v>05970012</v>
          </cell>
          <cell r="G74">
            <v>3050000</v>
          </cell>
          <cell r="M74">
            <v>2932151</v>
          </cell>
        </row>
        <row r="75">
          <cell r="F75" t="str">
            <v>05970013</v>
          </cell>
          <cell r="G75">
            <v>17550000</v>
          </cell>
          <cell r="M75">
            <v>17549999</v>
          </cell>
        </row>
        <row r="76">
          <cell r="F76" t="str">
            <v>05970014</v>
          </cell>
          <cell r="G76">
            <v>2150000</v>
          </cell>
          <cell r="M76">
            <v>2111419</v>
          </cell>
        </row>
        <row r="77">
          <cell r="F77" t="str">
            <v>05970015</v>
          </cell>
          <cell r="G77">
            <v>32300000</v>
          </cell>
          <cell r="M77">
            <v>32300000</v>
          </cell>
        </row>
        <row r="78">
          <cell r="F78" t="str">
            <v>05970016</v>
          </cell>
          <cell r="G78">
            <v>2600000</v>
          </cell>
          <cell r="M78">
            <v>2531807</v>
          </cell>
        </row>
        <row r="79">
          <cell r="F79" t="str">
            <v>05970017</v>
          </cell>
          <cell r="G79">
            <v>6350000</v>
          </cell>
          <cell r="M79">
            <v>6342251</v>
          </cell>
        </row>
        <row r="80">
          <cell r="F80" t="str">
            <v>05970021</v>
          </cell>
          <cell r="G80">
            <v>26650000</v>
          </cell>
          <cell r="M80">
            <v>26080307</v>
          </cell>
        </row>
        <row r="81">
          <cell r="F81" t="str">
            <v>05970022</v>
          </cell>
          <cell r="G81">
            <v>10400000</v>
          </cell>
          <cell r="M81">
            <v>10399999</v>
          </cell>
        </row>
        <row r="82">
          <cell r="F82" t="str">
            <v>05970023</v>
          </cell>
          <cell r="G82">
            <v>26450000</v>
          </cell>
          <cell r="M82">
            <v>26449996</v>
          </cell>
        </row>
        <row r="83">
          <cell r="F83" t="str">
            <v>05970024</v>
          </cell>
          <cell r="G83">
            <v>9630000</v>
          </cell>
          <cell r="M83">
            <v>9534233</v>
          </cell>
        </row>
        <row r="84">
          <cell r="F84" t="str">
            <v>05970025</v>
          </cell>
          <cell r="G84">
            <v>11730000</v>
          </cell>
          <cell r="M84">
            <v>11729998</v>
          </cell>
        </row>
        <row r="85">
          <cell r="F85" t="str">
            <v>05970026</v>
          </cell>
          <cell r="G85">
            <v>26200000</v>
          </cell>
          <cell r="M85">
            <v>26061034</v>
          </cell>
        </row>
        <row r="86">
          <cell r="F86" t="str">
            <v>05970027</v>
          </cell>
          <cell r="G86">
            <v>9570000</v>
          </cell>
          <cell r="M86">
            <v>9569999</v>
          </cell>
        </row>
        <row r="87">
          <cell r="F87" t="str">
            <v>05970028</v>
          </cell>
          <cell r="G87">
            <v>6450000</v>
          </cell>
          <cell r="M87">
            <v>6440836</v>
          </cell>
        </row>
        <row r="88">
          <cell r="F88" t="str">
            <v>05970029</v>
          </cell>
          <cell r="G88">
            <v>49650000</v>
          </cell>
          <cell r="M88">
            <v>49649913</v>
          </cell>
        </row>
        <row r="89">
          <cell r="F89" t="str">
            <v>05970031</v>
          </cell>
          <cell r="G89">
            <v>60250000</v>
          </cell>
          <cell r="M89">
            <v>60249999</v>
          </cell>
        </row>
        <row r="90">
          <cell r="F90" t="str">
            <v>05970032</v>
          </cell>
          <cell r="G90">
            <v>10450000</v>
          </cell>
          <cell r="M90">
            <v>10354236</v>
          </cell>
        </row>
        <row r="91">
          <cell r="F91" t="str">
            <v>05970033</v>
          </cell>
          <cell r="G91">
            <v>54050000</v>
          </cell>
          <cell r="M91">
            <v>50888880</v>
          </cell>
        </row>
        <row r="92">
          <cell r="F92" t="str">
            <v>05970035</v>
          </cell>
          <cell r="G92">
            <v>85950000</v>
          </cell>
          <cell r="M92">
            <v>85949859</v>
          </cell>
        </row>
        <row r="93">
          <cell r="F93" t="str">
            <v>05970041</v>
          </cell>
          <cell r="G93">
            <v>22050000</v>
          </cell>
          <cell r="M93">
            <v>21906876</v>
          </cell>
        </row>
        <row r="94">
          <cell r="F94" t="str">
            <v>05970042</v>
          </cell>
          <cell r="G94">
            <v>12100000</v>
          </cell>
          <cell r="M94">
            <v>12057314</v>
          </cell>
        </row>
        <row r="95">
          <cell r="F95" t="str">
            <v>05970043</v>
          </cell>
          <cell r="G95">
            <v>22320000</v>
          </cell>
          <cell r="M95">
            <v>19115997</v>
          </cell>
        </row>
        <row r="96">
          <cell r="F96" t="str">
            <v>05970051</v>
          </cell>
          <cell r="G96">
            <v>11250000</v>
          </cell>
          <cell r="M96">
            <v>11249999</v>
          </cell>
        </row>
        <row r="97">
          <cell r="F97" t="str">
            <v>05970052</v>
          </cell>
          <cell r="G97">
            <v>17950000</v>
          </cell>
          <cell r="M97">
            <v>17706615</v>
          </cell>
        </row>
        <row r="98">
          <cell r="F98" t="str">
            <v>05970053</v>
          </cell>
          <cell r="G98">
            <v>4600000</v>
          </cell>
          <cell r="M98">
            <v>4561445</v>
          </cell>
        </row>
        <row r="99">
          <cell r="F99" t="str">
            <v>05970071</v>
          </cell>
          <cell r="G99">
            <v>7300000</v>
          </cell>
          <cell r="M99">
            <v>7281555</v>
          </cell>
        </row>
        <row r="100">
          <cell r="G100">
            <v>76800000</v>
          </cell>
          <cell r="M100">
            <v>76762259</v>
          </cell>
        </row>
        <row r="101">
          <cell r="F101" t="str">
            <v>38500001</v>
          </cell>
          <cell r="G101">
            <v>4000000</v>
          </cell>
          <cell r="M101">
            <v>3992949</v>
          </cell>
        </row>
        <row r="102">
          <cell r="F102" t="str">
            <v>39090001</v>
          </cell>
          <cell r="G102">
            <v>16500000</v>
          </cell>
          <cell r="M102">
            <v>16499697</v>
          </cell>
        </row>
        <row r="103">
          <cell r="F103" t="str">
            <v>78330001</v>
          </cell>
          <cell r="G103">
            <v>18000000</v>
          </cell>
          <cell r="M103">
            <v>17997845</v>
          </cell>
        </row>
        <row r="104">
          <cell r="F104" t="str">
            <v>43280001</v>
          </cell>
          <cell r="G104">
            <v>28600000</v>
          </cell>
          <cell r="M104">
            <v>28572083</v>
          </cell>
        </row>
        <row r="105">
          <cell r="F105" t="str">
            <v>43740033</v>
          </cell>
          <cell r="G105">
            <v>2400000</v>
          </cell>
          <cell r="M105">
            <v>2400000</v>
          </cell>
        </row>
        <row r="106">
          <cell r="F106" t="str">
            <v>38980001</v>
          </cell>
          <cell r="G106">
            <v>6100000</v>
          </cell>
          <cell r="M106">
            <v>6100000</v>
          </cell>
        </row>
        <row r="107">
          <cell r="F107" t="str">
            <v>39440001</v>
          </cell>
          <cell r="G107">
            <v>1200000</v>
          </cell>
          <cell r="M107">
            <v>1199685</v>
          </cell>
        </row>
        <row r="108">
          <cell r="G108">
            <v>202521755</v>
          </cell>
          <cell r="M108">
            <v>138116173</v>
          </cell>
        </row>
        <row r="109">
          <cell r="F109" t="str">
            <v>20160001</v>
          </cell>
          <cell r="G109">
            <v>440000</v>
          </cell>
          <cell r="M109">
            <v>371514</v>
          </cell>
        </row>
        <row r="110">
          <cell r="F110" t="str">
            <v>45860001</v>
          </cell>
          <cell r="G110">
            <v>3741714</v>
          </cell>
          <cell r="M110">
            <v>3517914</v>
          </cell>
        </row>
        <row r="111">
          <cell r="F111" t="str">
            <v>43110001</v>
          </cell>
          <cell r="G111">
            <v>10440500</v>
          </cell>
          <cell r="M111">
            <v>6034794</v>
          </cell>
        </row>
        <row r="112">
          <cell r="F112" t="str">
            <v>43800001</v>
          </cell>
          <cell r="G112">
            <v>34972478</v>
          </cell>
          <cell r="M112">
            <v>31689206</v>
          </cell>
        </row>
        <row r="113">
          <cell r="F113" t="str">
            <v>38510001</v>
          </cell>
          <cell r="G113">
            <v>7100000</v>
          </cell>
          <cell r="M113">
            <v>4303577</v>
          </cell>
        </row>
        <row r="114">
          <cell r="F114" t="str">
            <v>27290001</v>
          </cell>
          <cell r="G114">
            <v>9384093</v>
          </cell>
          <cell r="M114">
            <v>8689600</v>
          </cell>
        </row>
        <row r="115">
          <cell r="F115" t="str">
            <v>45720001</v>
          </cell>
          <cell r="G115">
            <v>4320000</v>
          </cell>
          <cell r="M115">
            <v>3626405</v>
          </cell>
        </row>
        <row r="116">
          <cell r="F116" t="str">
            <v>38820001</v>
          </cell>
          <cell r="G116">
            <v>2000000</v>
          </cell>
          <cell r="M116">
            <v>1657694</v>
          </cell>
        </row>
        <row r="117">
          <cell r="F117" t="str">
            <v>43720001</v>
          </cell>
          <cell r="G117">
            <v>14030630</v>
          </cell>
          <cell r="M117">
            <v>13547630</v>
          </cell>
        </row>
        <row r="118">
          <cell r="F118" t="str">
            <v>44560001</v>
          </cell>
          <cell r="G118">
            <v>23277000</v>
          </cell>
          <cell r="M118">
            <v>1880988</v>
          </cell>
        </row>
        <row r="119">
          <cell r="F119" t="str">
            <v>38460001</v>
          </cell>
          <cell r="G119">
            <v>8900000</v>
          </cell>
          <cell r="M119">
            <v>8900000</v>
          </cell>
        </row>
        <row r="120">
          <cell r="F120" t="str">
            <v>43100001</v>
          </cell>
          <cell r="G120">
            <v>900000</v>
          </cell>
          <cell r="M120">
            <v>830000</v>
          </cell>
        </row>
        <row r="121">
          <cell r="F121" t="str">
            <v>38860001</v>
          </cell>
          <cell r="G121">
            <v>2000000</v>
          </cell>
          <cell r="M121">
            <v>1619773</v>
          </cell>
        </row>
        <row r="122">
          <cell r="F122" t="str">
            <v>45300001</v>
          </cell>
          <cell r="G122">
            <v>11700000</v>
          </cell>
          <cell r="M122">
            <v>10920147</v>
          </cell>
        </row>
        <row r="123">
          <cell r="F123" t="str">
            <v>55180001</v>
          </cell>
          <cell r="G123">
            <v>950000</v>
          </cell>
          <cell r="M123">
            <v>291250</v>
          </cell>
        </row>
        <row r="124">
          <cell r="F124" t="str">
            <v>43150001</v>
          </cell>
          <cell r="G124">
            <v>2700000</v>
          </cell>
          <cell r="M124">
            <v>2316400</v>
          </cell>
        </row>
        <row r="125">
          <cell r="F125" t="str">
            <v>43160001</v>
          </cell>
          <cell r="G125">
            <v>500000</v>
          </cell>
          <cell r="M125">
            <v>80000</v>
          </cell>
        </row>
        <row r="126">
          <cell r="F126" t="str">
            <v>43190001</v>
          </cell>
          <cell r="G126">
            <v>1800000</v>
          </cell>
          <cell r="M126">
            <v>1173400</v>
          </cell>
        </row>
        <row r="127">
          <cell r="F127" t="str">
            <v>43760001</v>
          </cell>
          <cell r="G127">
            <v>3200000</v>
          </cell>
          <cell r="M127">
            <v>2056344</v>
          </cell>
        </row>
        <row r="128">
          <cell r="F128" t="str">
            <v>05910001</v>
          </cell>
          <cell r="G128">
            <v>2000000</v>
          </cell>
          <cell r="M128">
            <v>0</v>
          </cell>
        </row>
        <row r="129">
          <cell r="F129" t="str">
            <v>06010001</v>
          </cell>
          <cell r="G129">
            <v>2800000</v>
          </cell>
          <cell r="M129">
            <v>0</v>
          </cell>
        </row>
        <row r="130">
          <cell r="F130" t="str">
            <v>43140001</v>
          </cell>
          <cell r="G130">
            <v>6000000</v>
          </cell>
          <cell r="M130">
            <v>5681801</v>
          </cell>
        </row>
        <row r="131">
          <cell r="F131" t="str">
            <v>05990001</v>
          </cell>
          <cell r="G131">
            <v>4400000</v>
          </cell>
          <cell r="M131">
            <v>0</v>
          </cell>
        </row>
        <row r="132">
          <cell r="F132" t="str">
            <v>43130001</v>
          </cell>
          <cell r="G132">
            <v>5706000</v>
          </cell>
          <cell r="M132">
            <v>3537031</v>
          </cell>
        </row>
        <row r="133">
          <cell r="F133" t="str">
            <v>39110001</v>
          </cell>
          <cell r="G133">
            <v>8000000</v>
          </cell>
          <cell r="M133">
            <v>3463540</v>
          </cell>
        </row>
        <row r="134">
          <cell r="F134" t="str">
            <v>39200001</v>
          </cell>
          <cell r="G134">
            <v>3200000</v>
          </cell>
          <cell r="M134">
            <v>2378248</v>
          </cell>
        </row>
        <row r="135">
          <cell r="F135" t="str">
            <v>18470001</v>
          </cell>
          <cell r="G135">
            <v>2000000</v>
          </cell>
          <cell r="M135">
            <v>142388</v>
          </cell>
        </row>
        <row r="136">
          <cell r="F136" t="str">
            <v>43370001</v>
          </cell>
          <cell r="G136">
            <v>800000</v>
          </cell>
          <cell r="M136">
            <v>479399</v>
          </cell>
        </row>
        <row r="137">
          <cell r="F137" t="str">
            <v>78390001</v>
          </cell>
          <cell r="G137">
            <v>500000</v>
          </cell>
          <cell r="M137">
            <v>395282</v>
          </cell>
        </row>
        <row r="138">
          <cell r="F138" t="str">
            <v>38880001</v>
          </cell>
          <cell r="G138">
            <v>15186340</v>
          </cell>
          <cell r="M138">
            <v>14001060</v>
          </cell>
        </row>
        <row r="139">
          <cell r="F139" t="str">
            <v>18490001</v>
          </cell>
          <cell r="G139">
            <v>480000</v>
          </cell>
          <cell r="M139">
            <v>0</v>
          </cell>
        </row>
        <row r="140">
          <cell r="F140" t="str">
            <v>38940001</v>
          </cell>
          <cell r="G140">
            <v>570000</v>
          </cell>
          <cell r="M140">
            <v>20000</v>
          </cell>
        </row>
        <row r="141">
          <cell r="F141" t="str">
            <v>38920001</v>
          </cell>
          <cell r="G141">
            <v>1170000</v>
          </cell>
          <cell r="M141">
            <v>755249</v>
          </cell>
        </row>
        <row r="142">
          <cell r="F142" t="str">
            <v>38560001</v>
          </cell>
          <cell r="G142">
            <v>500000</v>
          </cell>
          <cell r="M142">
            <v>495080</v>
          </cell>
        </row>
        <row r="143">
          <cell r="F143" t="str">
            <v>38550001</v>
          </cell>
          <cell r="G143">
            <v>500000</v>
          </cell>
          <cell r="M143">
            <v>137585</v>
          </cell>
        </row>
        <row r="144">
          <cell r="F144" t="str">
            <v>38930001</v>
          </cell>
          <cell r="G144">
            <v>500000</v>
          </cell>
          <cell r="M144">
            <v>254899</v>
          </cell>
        </row>
        <row r="145">
          <cell r="F145" t="str">
            <v>39030001</v>
          </cell>
          <cell r="G145">
            <v>1000000</v>
          </cell>
          <cell r="M145">
            <v>541061</v>
          </cell>
        </row>
        <row r="146">
          <cell r="F146" t="str">
            <v>39020001</v>
          </cell>
          <cell r="G146">
            <v>500000</v>
          </cell>
          <cell r="M146">
            <v>0</v>
          </cell>
        </row>
        <row r="147">
          <cell r="F147" t="str">
            <v>39320001</v>
          </cell>
          <cell r="G147">
            <v>700000</v>
          </cell>
          <cell r="M147">
            <v>325020</v>
          </cell>
        </row>
        <row r="148">
          <cell r="F148" t="str">
            <v>39360001</v>
          </cell>
          <cell r="G148">
            <v>600000</v>
          </cell>
          <cell r="M148">
            <v>600000</v>
          </cell>
        </row>
        <row r="149">
          <cell r="F149" t="str">
            <v>18410001</v>
          </cell>
          <cell r="G149">
            <v>550000</v>
          </cell>
          <cell r="M149">
            <v>273250</v>
          </cell>
        </row>
        <row r="150">
          <cell r="F150" t="str">
            <v>39340001</v>
          </cell>
          <cell r="G150">
            <v>100000</v>
          </cell>
          <cell r="M150">
            <v>24796</v>
          </cell>
        </row>
        <row r="151">
          <cell r="F151" t="str">
            <v>39510001</v>
          </cell>
          <cell r="G151">
            <v>250000</v>
          </cell>
          <cell r="M151">
            <v>250000</v>
          </cell>
        </row>
        <row r="152">
          <cell r="F152" t="str">
            <v>39410001</v>
          </cell>
          <cell r="G152">
            <v>350000</v>
          </cell>
          <cell r="M152">
            <v>273800</v>
          </cell>
        </row>
        <row r="153">
          <cell r="F153" t="str">
            <v>39270001</v>
          </cell>
          <cell r="G153">
            <v>600000</v>
          </cell>
          <cell r="M153">
            <v>169000</v>
          </cell>
        </row>
        <row r="154">
          <cell r="F154" t="str">
            <v>39490001</v>
          </cell>
          <cell r="G154">
            <v>250000</v>
          </cell>
          <cell r="M154">
            <v>198011</v>
          </cell>
        </row>
        <row r="155">
          <cell r="F155" t="str">
            <v>39480001</v>
          </cell>
          <cell r="G155">
            <v>853000</v>
          </cell>
          <cell r="M155">
            <v>113037</v>
          </cell>
        </row>
        <row r="156">
          <cell r="F156" t="str">
            <v>42910001</v>
          </cell>
          <cell r="G156">
            <v>100000</v>
          </cell>
          <cell r="M156">
            <v>100000</v>
          </cell>
        </row>
        <row r="157">
          <cell r="G157">
            <v>66684450</v>
          </cell>
          <cell r="M157">
            <v>64885441</v>
          </cell>
        </row>
        <row r="158">
          <cell r="F158" t="str">
            <v>39140001</v>
          </cell>
          <cell r="G158">
            <v>66684450</v>
          </cell>
          <cell r="M158">
            <v>64885441</v>
          </cell>
        </row>
        <row r="159">
          <cell r="G159">
            <v>168000000</v>
          </cell>
          <cell r="M159">
            <v>164899105</v>
          </cell>
        </row>
        <row r="160">
          <cell r="F160" t="str">
            <v>38810001</v>
          </cell>
          <cell r="G160">
            <v>154957000</v>
          </cell>
          <cell r="M160">
            <v>152013623</v>
          </cell>
        </row>
        <row r="161">
          <cell r="F161" t="str">
            <v>39220001</v>
          </cell>
          <cell r="G161">
            <v>3000000</v>
          </cell>
          <cell r="M161">
            <v>2997500</v>
          </cell>
        </row>
        <row r="162">
          <cell r="F162" t="str">
            <v>78290001</v>
          </cell>
          <cell r="G162">
            <v>443000</v>
          </cell>
          <cell r="M162">
            <v>430000</v>
          </cell>
        </row>
        <row r="163">
          <cell r="F163" t="str">
            <v>78310001</v>
          </cell>
          <cell r="G163">
            <v>9600000</v>
          </cell>
          <cell r="M163">
            <v>9457982</v>
          </cell>
        </row>
        <row r="164">
          <cell r="G164">
            <v>187452000</v>
          </cell>
          <cell r="M164">
            <v>183236408</v>
          </cell>
        </row>
        <row r="165">
          <cell r="F165" t="str">
            <v>38800001</v>
          </cell>
          <cell r="G165">
            <v>22550000</v>
          </cell>
          <cell r="M165">
            <v>22335487</v>
          </cell>
        </row>
        <row r="166">
          <cell r="F166" t="str">
            <v>38780001</v>
          </cell>
          <cell r="G166">
            <v>17000000</v>
          </cell>
          <cell r="M166">
            <v>17000000</v>
          </cell>
        </row>
        <row r="167">
          <cell r="F167" t="str">
            <v>43090001</v>
          </cell>
          <cell r="G167">
            <v>1600000</v>
          </cell>
          <cell r="M167">
            <v>1600000</v>
          </cell>
        </row>
        <row r="168">
          <cell r="F168" t="str">
            <v>39100001</v>
          </cell>
          <cell r="G168">
            <v>31379000</v>
          </cell>
          <cell r="M168">
            <v>31131550</v>
          </cell>
        </row>
        <row r="169">
          <cell r="F169" t="str">
            <v>42970003</v>
          </cell>
          <cell r="G169">
            <v>0</v>
          </cell>
          <cell r="M169">
            <v>0</v>
          </cell>
        </row>
        <row r="170">
          <cell r="F170" t="str">
            <v>42980003</v>
          </cell>
          <cell r="G170">
            <v>0</v>
          </cell>
          <cell r="M170">
            <v>0</v>
          </cell>
        </row>
        <row r="171">
          <cell r="F171" t="str">
            <v>43270001</v>
          </cell>
          <cell r="G171">
            <v>47692000</v>
          </cell>
          <cell r="M171">
            <v>46017594</v>
          </cell>
        </row>
        <row r="172">
          <cell r="F172" t="str">
            <v>39540001</v>
          </cell>
          <cell r="G172">
            <v>58031000</v>
          </cell>
          <cell r="M172">
            <v>56031721</v>
          </cell>
        </row>
        <row r="173">
          <cell r="F173" t="str">
            <v>38970001</v>
          </cell>
          <cell r="G173">
            <v>6300000</v>
          </cell>
          <cell r="M173">
            <v>6291699</v>
          </cell>
        </row>
        <row r="174">
          <cell r="F174" t="str">
            <v>39430001</v>
          </cell>
          <cell r="G174">
            <v>2900000</v>
          </cell>
          <cell r="M174">
            <v>2828357</v>
          </cell>
        </row>
        <row r="175">
          <cell r="G175">
            <v>8013000</v>
          </cell>
          <cell r="M175">
            <v>8013000</v>
          </cell>
        </row>
        <row r="176">
          <cell r="F176" t="str">
            <v>53950023</v>
          </cell>
          <cell r="G176">
            <v>6213000</v>
          </cell>
          <cell r="M176">
            <v>6213000</v>
          </cell>
        </row>
        <row r="177">
          <cell r="F177" t="str">
            <v>39960022</v>
          </cell>
          <cell r="G177">
            <v>1000000</v>
          </cell>
          <cell r="M177">
            <v>1000000</v>
          </cell>
        </row>
        <row r="178">
          <cell r="F178" t="str">
            <v>39970022</v>
          </cell>
          <cell r="G178">
            <v>800000</v>
          </cell>
          <cell r="M178">
            <v>800000</v>
          </cell>
        </row>
        <row r="179">
          <cell r="G179">
            <v>12303815000</v>
          </cell>
          <cell r="M179">
            <v>12207501490</v>
          </cell>
        </row>
        <row r="180">
          <cell r="F180" t="str">
            <v>4306</v>
          </cell>
          <cell r="G180">
            <v>6607136800</v>
          </cell>
          <cell r="M180">
            <v>6559358274</v>
          </cell>
        </row>
        <row r="181">
          <cell r="F181" t="str">
            <v>43060001</v>
          </cell>
          <cell r="G181">
            <v>63327000</v>
          </cell>
          <cell r="M181">
            <v>62327000</v>
          </cell>
        </row>
        <row r="182">
          <cell r="F182" t="str">
            <v>43060011</v>
          </cell>
          <cell r="G182">
            <v>27801000</v>
          </cell>
          <cell r="M182">
            <v>27800999</v>
          </cell>
        </row>
        <row r="183">
          <cell r="F183" t="str">
            <v>43060012</v>
          </cell>
          <cell r="G183">
            <v>395300</v>
          </cell>
          <cell r="M183">
            <v>395280</v>
          </cell>
        </row>
        <row r="184">
          <cell r="F184" t="str">
            <v>43060013</v>
          </cell>
          <cell r="G184">
            <v>3574900</v>
          </cell>
          <cell r="M184">
            <v>3574900</v>
          </cell>
        </row>
        <row r="185">
          <cell r="F185" t="str">
            <v>43060014</v>
          </cell>
          <cell r="G185">
            <v>5027000</v>
          </cell>
          <cell r="M185">
            <v>5026999</v>
          </cell>
        </row>
        <row r="186">
          <cell r="F186" t="str">
            <v>43060015</v>
          </cell>
          <cell r="G186">
            <v>280235600</v>
          </cell>
          <cell r="M186">
            <v>278197301</v>
          </cell>
        </row>
        <row r="187">
          <cell r="F187" t="str">
            <v>43060016</v>
          </cell>
          <cell r="G187">
            <v>1364600</v>
          </cell>
          <cell r="M187">
            <v>1364600</v>
          </cell>
        </row>
        <row r="188">
          <cell r="F188" t="str">
            <v>43060017</v>
          </cell>
          <cell r="G188">
            <v>14593600</v>
          </cell>
          <cell r="M188">
            <v>14593599</v>
          </cell>
        </row>
        <row r="189">
          <cell r="F189" t="str">
            <v>43060021</v>
          </cell>
          <cell r="G189">
            <v>180412200</v>
          </cell>
          <cell r="M189">
            <v>178519746</v>
          </cell>
        </row>
        <row r="190">
          <cell r="F190" t="str">
            <v>43060022</v>
          </cell>
          <cell r="G190">
            <v>84006300</v>
          </cell>
          <cell r="M190">
            <v>84006300</v>
          </cell>
        </row>
        <row r="191">
          <cell r="F191" t="str">
            <v>43060023</v>
          </cell>
          <cell r="G191">
            <v>477944100</v>
          </cell>
          <cell r="M191">
            <v>477204210</v>
          </cell>
        </row>
        <row r="192">
          <cell r="F192" t="str">
            <v>43060024</v>
          </cell>
          <cell r="G192">
            <v>80733300</v>
          </cell>
          <cell r="M192">
            <v>80733298</v>
          </cell>
        </row>
        <row r="193">
          <cell r="F193" t="str">
            <v>43060025</v>
          </cell>
          <cell r="G193">
            <v>95217600</v>
          </cell>
          <cell r="M193">
            <v>95217599</v>
          </cell>
        </row>
        <row r="194">
          <cell r="F194" t="str">
            <v>43060026</v>
          </cell>
          <cell r="G194">
            <v>108400300</v>
          </cell>
          <cell r="M194">
            <v>104084298</v>
          </cell>
        </row>
        <row r="195">
          <cell r="F195" t="str">
            <v>43060027</v>
          </cell>
          <cell r="G195">
            <v>178955900</v>
          </cell>
          <cell r="M195">
            <v>178190010</v>
          </cell>
        </row>
        <row r="196">
          <cell r="F196" t="str">
            <v>43060028</v>
          </cell>
          <cell r="G196">
            <v>18077100</v>
          </cell>
          <cell r="M196">
            <v>18077099</v>
          </cell>
        </row>
        <row r="197">
          <cell r="F197" t="str">
            <v>43060029</v>
          </cell>
          <cell r="G197">
            <v>136311600</v>
          </cell>
          <cell r="M197">
            <v>136311599</v>
          </cell>
        </row>
        <row r="198">
          <cell r="F198" t="str">
            <v>43060031</v>
          </cell>
          <cell r="G198">
            <v>735528400</v>
          </cell>
          <cell r="M198">
            <v>732806892</v>
          </cell>
        </row>
        <row r="199">
          <cell r="F199" t="str">
            <v>43060032</v>
          </cell>
          <cell r="G199">
            <v>31314700</v>
          </cell>
          <cell r="M199">
            <v>29639044</v>
          </cell>
        </row>
        <row r="200">
          <cell r="F200" t="str">
            <v>43060033</v>
          </cell>
          <cell r="G200">
            <v>919135000</v>
          </cell>
          <cell r="M200">
            <v>912032418</v>
          </cell>
        </row>
        <row r="201">
          <cell r="F201" t="str">
            <v>43060035</v>
          </cell>
          <cell r="G201">
            <v>898029800</v>
          </cell>
          <cell r="M201">
            <v>889104637</v>
          </cell>
        </row>
        <row r="202">
          <cell r="F202" t="str">
            <v>43060041</v>
          </cell>
          <cell r="G202">
            <v>765514400</v>
          </cell>
          <cell r="M202">
            <v>763730419</v>
          </cell>
        </row>
        <row r="203">
          <cell r="F203" t="str">
            <v>43060042</v>
          </cell>
          <cell r="G203">
            <v>373909400</v>
          </cell>
          <cell r="M203">
            <v>373883617</v>
          </cell>
        </row>
        <row r="204">
          <cell r="F204" t="str">
            <v>43060043</v>
          </cell>
          <cell r="G204">
            <v>470568000</v>
          </cell>
          <cell r="M204">
            <v>461071182</v>
          </cell>
        </row>
        <row r="205">
          <cell r="F205" t="str">
            <v>43060051</v>
          </cell>
          <cell r="G205">
            <v>52751100</v>
          </cell>
          <cell r="M205">
            <v>52751097</v>
          </cell>
        </row>
        <row r="206">
          <cell r="F206" t="str">
            <v>43060052</v>
          </cell>
          <cell r="G206">
            <v>341543900</v>
          </cell>
          <cell r="M206">
            <v>339220303</v>
          </cell>
        </row>
        <row r="207">
          <cell r="F207" t="str">
            <v>43060053</v>
          </cell>
          <cell r="G207">
            <v>154935100</v>
          </cell>
          <cell r="M207">
            <v>152311050</v>
          </cell>
        </row>
        <row r="208">
          <cell r="F208" t="str">
            <v>43060067</v>
          </cell>
          <cell r="G208">
            <v>107529600</v>
          </cell>
          <cell r="M208">
            <v>107182778</v>
          </cell>
        </row>
        <row r="209">
          <cell r="F209" t="str">
            <v>4307</v>
          </cell>
          <cell r="G209">
            <v>5696678200</v>
          </cell>
          <cell r="M209">
            <v>5648143216</v>
          </cell>
        </row>
        <row r="210">
          <cell r="F210" t="str">
            <v>43070001</v>
          </cell>
          <cell r="G210">
            <v>58626000</v>
          </cell>
          <cell r="M210">
            <v>57810600</v>
          </cell>
        </row>
        <row r="211">
          <cell r="F211" t="str">
            <v>43070011</v>
          </cell>
          <cell r="G211">
            <v>47170000</v>
          </cell>
          <cell r="M211">
            <v>47169998</v>
          </cell>
        </row>
        <row r="212">
          <cell r="F212" t="str">
            <v>43070012</v>
          </cell>
          <cell r="G212">
            <v>27343000</v>
          </cell>
          <cell r="M212">
            <v>27342994</v>
          </cell>
        </row>
        <row r="213">
          <cell r="F213" t="str">
            <v>43070013</v>
          </cell>
          <cell r="G213">
            <v>113304000</v>
          </cell>
          <cell r="M213">
            <v>113303403</v>
          </cell>
        </row>
        <row r="214">
          <cell r="F214" t="str">
            <v>43070014</v>
          </cell>
          <cell r="G214">
            <v>11745200</v>
          </cell>
          <cell r="M214">
            <v>11745197</v>
          </cell>
        </row>
        <row r="215">
          <cell r="F215" t="str">
            <v>43070016</v>
          </cell>
          <cell r="G215">
            <v>16512000</v>
          </cell>
          <cell r="M215">
            <v>16511999</v>
          </cell>
        </row>
        <row r="216">
          <cell r="F216" t="str">
            <v>43070017</v>
          </cell>
          <cell r="G216">
            <v>56859000</v>
          </cell>
          <cell r="M216">
            <v>56858998</v>
          </cell>
        </row>
        <row r="217">
          <cell r="F217" t="str">
            <v>43070021</v>
          </cell>
          <cell r="G217">
            <v>107895000</v>
          </cell>
          <cell r="M217">
            <v>107895000</v>
          </cell>
        </row>
        <row r="218">
          <cell r="F218" t="str">
            <v>43070022</v>
          </cell>
          <cell r="G218">
            <v>79318000</v>
          </cell>
          <cell r="M218">
            <v>79317948</v>
          </cell>
        </row>
        <row r="219">
          <cell r="F219" t="str">
            <v>43070024</v>
          </cell>
          <cell r="G219">
            <v>84279000</v>
          </cell>
          <cell r="M219">
            <v>84272130</v>
          </cell>
        </row>
        <row r="220">
          <cell r="F220" t="str">
            <v>43070025</v>
          </cell>
          <cell r="G220">
            <v>112703000</v>
          </cell>
          <cell r="M220">
            <v>112699533</v>
          </cell>
        </row>
        <row r="221">
          <cell r="F221" t="str">
            <v>43070026</v>
          </cell>
          <cell r="G221">
            <v>394494000</v>
          </cell>
          <cell r="M221">
            <v>394493416</v>
          </cell>
        </row>
        <row r="222">
          <cell r="F222" t="str">
            <v>43070028</v>
          </cell>
          <cell r="G222">
            <v>85022000</v>
          </cell>
          <cell r="M222">
            <v>84856280</v>
          </cell>
        </row>
        <row r="223">
          <cell r="F223" t="str">
            <v>43070029</v>
          </cell>
          <cell r="G223">
            <v>597064000</v>
          </cell>
          <cell r="M223">
            <v>597050826</v>
          </cell>
        </row>
        <row r="224">
          <cell r="F224" t="str">
            <v>43070031</v>
          </cell>
          <cell r="G224">
            <v>475248000</v>
          </cell>
          <cell r="M224">
            <v>471052797</v>
          </cell>
        </row>
        <row r="225">
          <cell r="F225" t="str">
            <v>43070032</v>
          </cell>
          <cell r="G225">
            <v>155202000</v>
          </cell>
          <cell r="M225">
            <v>155155526</v>
          </cell>
        </row>
        <row r="226">
          <cell r="F226" t="str">
            <v>43070033</v>
          </cell>
          <cell r="G226">
            <v>376196000</v>
          </cell>
          <cell r="M226">
            <v>370059386</v>
          </cell>
        </row>
        <row r="227">
          <cell r="F227" t="str">
            <v>43070035</v>
          </cell>
          <cell r="G227">
            <v>2351561000</v>
          </cell>
          <cell r="M227">
            <v>2314448248</v>
          </cell>
        </row>
        <row r="228">
          <cell r="F228" t="str">
            <v>43070043</v>
          </cell>
          <cell r="G228">
            <v>389376000</v>
          </cell>
          <cell r="M228">
            <v>389370421</v>
          </cell>
        </row>
        <row r="229">
          <cell r="F229" t="str">
            <v>43070051</v>
          </cell>
          <cell r="G229">
            <v>107821000</v>
          </cell>
          <cell r="M229">
            <v>107820997</v>
          </cell>
        </row>
        <row r="230">
          <cell r="F230" t="str">
            <v>43070067</v>
          </cell>
          <cell r="G230">
            <v>48940000</v>
          </cell>
          <cell r="M230">
            <v>48907519</v>
          </cell>
        </row>
        <row r="231">
          <cell r="G231">
            <v>1891766200</v>
          </cell>
          <cell r="M231">
            <v>1864309709</v>
          </cell>
        </row>
        <row r="232">
          <cell r="F232" t="str">
            <v>0587</v>
          </cell>
          <cell r="G232">
            <v>1891766200</v>
          </cell>
          <cell r="M232">
            <v>1864309709</v>
          </cell>
        </row>
        <row r="233">
          <cell r="F233" t="str">
            <v>05870001</v>
          </cell>
          <cell r="G233">
            <v>41617000</v>
          </cell>
          <cell r="M233">
            <v>17200001</v>
          </cell>
        </row>
        <row r="234">
          <cell r="F234" t="str">
            <v>05870011</v>
          </cell>
          <cell r="G234">
            <v>14192000</v>
          </cell>
          <cell r="M234">
            <v>14192000</v>
          </cell>
        </row>
        <row r="235">
          <cell r="F235" t="str">
            <v>05870012</v>
          </cell>
          <cell r="G235">
            <v>6096000</v>
          </cell>
          <cell r="M235">
            <v>5699360</v>
          </cell>
        </row>
        <row r="236">
          <cell r="F236" t="str">
            <v>05870013</v>
          </cell>
          <cell r="G236">
            <v>29441000</v>
          </cell>
          <cell r="M236">
            <v>29441000</v>
          </cell>
        </row>
        <row r="237">
          <cell r="F237" t="str">
            <v>05870014</v>
          </cell>
          <cell r="G237">
            <v>3574000</v>
          </cell>
          <cell r="M237">
            <v>3525443</v>
          </cell>
        </row>
        <row r="238">
          <cell r="F238" t="str">
            <v>05870015</v>
          </cell>
          <cell r="G238">
            <v>65365000</v>
          </cell>
          <cell r="M238">
            <v>65360850</v>
          </cell>
        </row>
        <row r="239">
          <cell r="F239" t="str">
            <v>05870016</v>
          </cell>
          <cell r="G239">
            <v>5314000</v>
          </cell>
          <cell r="M239">
            <v>5310051</v>
          </cell>
        </row>
        <row r="240">
          <cell r="F240" t="str">
            <v>05870017</v>
          </cell>
          <cell r="G240">
            <v>13558000</v>
          </cell>
          <cell r="M240">
            <v>13521387</v>
          </cell>
        </row>
        <row r="241">
          <cell r="F241" t="str">
            <v>05870021</v>
          </cell>
          <cell r="G241">
            <v>63843000</v>
          </cell>
          <cell r="M241">
            <v>63843000</v>
          </cell>
        </row>
        <row r="242">
          <cell r="F242" t="str">
            <v>05870022</v>
          </cell>
          <cell r="G242">
            <v>36370000</v>
          </cell>
          <cell r="M242">
            <v>36010416</v>
          </cell>
        </row>
        <row r="243">
          <cell r="F243" t="str">
            <v>05870023</v>
          </cell>
          <cell r="G243">
            <v>84338000</v>
          </cell>
          <cell r="M243">
            <v>84337999</v>
          </cell>
        </row>
        <row r="244">
          <cell r="F244" t="str">
            <v>05870024</v>
          </cell>
          <cell r="G244">
            <v>30139000</v>
          </cell>
          <cell r="M244">
            <v>30139000</v>
          </cell>
        </row>
        <row r="245">
          <cell r="F245" t="str">
            <v>05870025</v>
          </cell>
          <cell r="G245">
            <v>39165000</v>
          </cell>
          <cell r="M245">
            <v>39165000</v>
          </cell>
        </row>
        <row r="246">
          <cell r="F246" t="str">
            <v>05870026</v>
          </cell>
          <cell r="G246">
            <v>96112000</v>
          </cell>
          <cell r="M246">
            <v>96111999</v>
          </cell>
        </row>
        <row r="247">
          <cell r="F247" t="str">
            <v>05870027</v>
          </cell>
          <cell r="G247">
            <v>31930000</v>
          </cell>
          <cell r="M247">
            <v>31930000</v>
          </cell>
        </row>
        <row r="248">
          <cell r="F248" t="str">
            <v>05870028</v>
          </cell>
          <cell r="G248">
            <v>22274000</v>
          </cell>
          <cell r="M248">
            <v>21087154</v>
          </cell>
        </row>
        <row r="249">
          <cell r="F249" t="str">
            <v>05870029</v>
          </cell>
          <cell r="G249">
            <v>136778000</v>
          </cell>
          <cell r="M249">
            <v>135775279</v>
          </cell>
        </row>
        <row r="250">
          <cell r="F250" t="str">
            <v>05870031</v>
          </cell>
          <cell r="G250">
            <v>199086000</v>
          </cell>
          <cell r="M250">
            <v>199085575</v>
          </cell>
        </row>
        <row r="251">
          <cell r="F251" t="str">
            <v>05870032</v>
          </cell>
          <cell r="G251">
            <v>33453000</v>
          </cell>
          <cell r="M251">
            <v>33453000</v>
          </cell>
        </row>
        <row r="252">
          <cell r="F252" t="str">
            <v>05870033</v>
          </cell>
          <cell r="G252">
            <v>148974000</v>
          </cell>
          <cell r="M252">
            <v>148973999</v>
          </cell>
        </row>
        <row r="253">
          <cell r="F253" t="str">
            <v>05870035</v>
          </cell>
          <cell r="G253">
            <v>389998000</v>
          </cell>
          <cell r="M253">
            <v>389998000</v>
          </cell>
        </row>
        <row r="254">
          <cell r="F254" t="str">
            <v>05870041</v>
          </cell>
          <cell r="G254">
            <v>112814200</v>
          </cell>
          <cell r="M254">
            <v>112814199</v>
          </cell>
        </row>
        <row r="255">
          <cell r="F255" t="str">
            <v>05870042</v>
          </cell>
          <cell r="G255">
            <v>56903000</v>
          </cell>
          <cell r="M255">
            <v>56902999</v>
          </cell>
        </row>
        <row r="256">
          <cell r="F256" t="str">
            <v>05870043</v>
          </cell>
          <cell r="G256">
            <v>101680000</v>
          </cell>
          <cell r="M256">
            <v>101679998</v>
          </cell>
        </row>
        <row r="257">
          <cell r="F257" t="str">
            <v>05870051</v>
          </cell>
          <cell r="G257">
            <v>29941000</v>
          </cell>
          <cell r="M257">
            <v>29941000</v>
          </cell>
        </row>
        <row r="258">
          <cell r="F258" t="str">
            <v>05870052</v>
          </cell>
          <cell r="G258">
            <v>53896000</v>
          </cell>
          <cell r="M258">
            <v>53896000</v>
          </cell>
        </row>
        <row r="259">
          <cell r="F259" t="str">
            <v>05870053</v>
          </cell>
          <cell r="G259">
            <v>22266000</v>
          </cell>
          <cell r="M259">
            <v>22266000</v>
          </cell>
        </row>
        <row r="260">
          <cell r="F260" t="str">
            <v>05870067</v>
          </cell>
          <cell r="G260">
            <v>22649000</v>
          </cell>
          <cell r="M260">
            <v>22649000</v>
          </cell>
        </row>
        <row r="261">
          <cell r="G261">
            <v>1353600000</v>
          </cell>
          <cell r="M261">
            <v>1218012554</v>
          </cell>
        </row>
        <row r="262">
          <cell r="F262" t="str">
            <v>0589</v>
          </cell>
          <cell r="G262">
            <v>1253600000</v>
          </cell>
          <cell r="M262">
            <v>1218012554</v>
          </cell>
        </row>
        <row r="263">
          <cell r="F263" t="str">
            <v>05890001</v>
          </cell>
          <cell r="G263">
            <v>9794000</v>
          </cell>
          <cell r="M263">
            <v>4333826</v>
          </cell>
        </row>
        <row r="264">
          <cell r="F264" t="str">
            <v>05890011</v>
          </cell>
          <cell r="G264">
            <v>9747000</v>
          </cell>
          <cell r="M264">
            <v>8443378</v>
          </cell>
        </row>
        <row r="265">
          <cell r="F265" t="str">
            <v>05890012</v>
          </cell>
          <cell r="G265">
            <v>8000000</v>
          </cell>
          <cell r="M265">
            <v>7705696</v>
          </cell>
        </row>
        <row r="266">
          <cell r="F266" t="str">
            <v>05890013</v>
          </cell>
          <cell r="G266">
            <v>34355000</v>
          </cell>
          <cell r="M266">
            <v>31843865</v>
          </cell>
        </row>
        <row r="267">
          <cell r="F267" t="str">
            <v>05890014</v>
          </cell>
          <cell r="G267">
            <v>6224000</v>
          </cell>
          <cell r="M267">
            <v>5577240</v>
          </cell>
        </row>
        <row r="268">
          <cell r="F268" t="str">
            <v>05890015</v>
          </cell>
          <cell r="G268">
            <v>46623000</v>
          </cell>
          <cell r="M268">
            <v>39777567</v>
          </cell>
        </row>
        <row r="269">
          <cell r="F269" t="str">
            <v>05890016</v>
          </cell>
          <cell r="G269">
            <v>4500000</v>
          </cell>
          <cell r="M269">
            <v>4465752</v>
          </cell>
        </row>
        <row r="270">
          <cell r="F270" t="str">
            <v>05890017</v>
          </cell>
          <cell r="G270">
            <v>20004000</v>
          </cell>
          <cell r="M270">
            <v>18057190</v>
          </cell>
        </row>
        <row r="271">
          <cell r="F271" t="str">
            <v>05890021</v>
          </cell>
          <cell r="G271">
            <v>58909000</v>
          </cell>
          <cell r="M271">
            <v>58455830</v>
          </cell>
        </row>
        <row r="272">
          <cell r="F272" t="str">
            <v>05890022</v>
          </cell>
          <cell r="G272">
            <v>54767000</v>
          </cell>
          <cell r="M272">
            <v>54391464</v>
          </cell>
        </row>
        <row r="273">
          <cell r="F273" t="str">
            <v>05890023</v>
          </cell>
          <cell r="G273">
            <v>96701000</v>
          </cell>
          <cell r="M273">
            <v>94387073</v>
          </cell>
        </row>
        <row r="274">
          <cell r="F274" t="str">
            <v>05890024</v>
          </cell>
          <cell r="G274">
            <v>41752000</v>
          </cell>
          <cell r="M274">
            <v>40777100</v>
          </cell>
        </row>
        <row r="275">
          <cell r="F275" t="str">
            <v>05890025</v>
          </cell>
          <cell r="G275">
            <v>61850000</v>
          </cell>
          <cell r="M275">
            <v>60308500</v>
          </cell>
        </row>
        <row r="276">
          <cell r="F276" t="str">
            <v>05890026</v>
          </cell>
          <cell r="G276">
            <v>92566000</v>
          </cell>
          <cell r="M276">
            <v>91357681</v>
          </cell>
        </row>
        <row r="277">
          <cell r="F277" t="str">
            <v>05890027</v>
          </cell>
          <cell r="G277">
            <v>44360000</v>
          </cell>
          <cell r="M277">
            <v>43864900</v>
          </cell>
        </row>
        <row r="278">
          <cell r="F278" t="str">
            <v>05890028</v>
          </cell>
          <cell r="G278">
            <v>28740000</v>
          </cell>
          <cell r="M278">
            <v>28171750</v>
          </cell>
        </row>
        <row r="279">
          <cell r="F279" t="str">
            <v>05890029</v>
          </cell>
          <cell r="G279">
            <v>94060000</v>
          </cell>
          <cell r="M279">
            <v>91932581</v>
          </cell>
        </row>
        <row r="280">
          <cell r="F280" t="str">
            <v>05890031</v>
          </cell>
          <cell r="G280">
            <v>147861000</v>
          </cell>
          <cell r="M280">
            <v>146205267</v>
          </cell>
        </row>
        <row r="281">
          <cell r="F281" t="str">
            <v>05890032</v>
          </cell>
          <cell r="G281">
            <v>28026000</v>
          </cell>
          <cell r="M281">
            <v>27512908</v>
          </cell>
        </row>
        <row r="282">
          <cell r="F282" t="str">
            <v>05890033</v>
          </cell>
          <cell r="G282">
            <v>62269000</v>
          </cell>
          <cell r="M282">
            <v>59916408</v>
          </cell>
        </row>
        <row r="283">
          <cell r="F283" t="str">
            <v>05890035</v>
          </cell>
          <cell r="G283">
            <v>118985000</v>
          </cell>
          <cell r="M283">
            <v>118984999</v>
          </cell>
        </row>
        <row r="284">
          <cell r="F284" t="str">
            <v>05890041</v>
          </cell>
          <cell r="G284">
            <v>80768000</v>
          </cell>
          <cell r="M284">
            <v>80768000</v>
          </cell>
        </row>
        <row r="285">
          <cell r="F285" t="str">
            <v>05890042</v>
          </cell>
          <cell r="G285">
            <v>62000000</v>
          </cell>
          <cell r="M285">
            <v>61859091</v>
          </cell>
        </row>
        <row r="286">
          <cell r="F286" t="str">
            <v>05890043</v>
          </cell>
          <cell r="G286">
            <v>32010000</v>
          </cell>
          <cell r="M286">
            <v>32010000</v>
          </cell>
        </row>
        <row r="287">
          <cell r="F287" t="str">
            <v>05890051</v>
          </cell>
          <cell r="G287">
            <v>25759000</v>
          </cell>
          <cell r="M287">
            <v>25358690</v>
          </cell>
        </row>
        <row r="288">
          <cell r="F288" t="str">
            <v>05890052</v>
          </cell>
          <cell r="G288">
            <v>64112000</v>
          </cell>
          <cell r="M288">
            <v>63029500</v>
          </cell>
        </row>
        <row r="289">
          <cell r="F289" t="str">
            <v>05890053</v>
          </cell>
          <cell r="G289">
            <v>2900000</v>
          </cell>
          <cell r="M289">
            <v>2898330</v>
          </cell>
        </row>
        <row r="290">
          <cell r="F290" t="str">
            <v>05890069</v>
          </cell>
          <cell r="G290">
            <v>15958000</v>
          </cell>
          <cell r="M290">
            <v>15617968</v>
          </cell>
        </row>
        <row r="291">
          <cell r="F291" t="str">
            <v>05892</v>
          </cell>
          <cell r="G291">
            <v>100000000</v>
          </cell>
          <cell r="M291">
            <v>100000000</v>
          </cell>
        </row>
        <row r="292">
          <cell r="G292">
            <v>6953000</v>
          </cell>
          <cell r="M292">
            <v>4195524</v>
          </cell>
        </row>
        <row r="293">
          <cell r="F293" t="str">
            <v>78410001</v>
          </cell>
          <cell r="G293">
            <v>900000</v>
          </cell>
          <cell r="M293">
            <v>685560</v>
          </cell>
        </row>
        <row r="294">
          <cell r="F294" t="str">
            <v>39070001</v>
          </cell>
          <cell r="G294">
            <v>1300000</v>
          </cell>
          <cell r="M294">
            <v>839485</v>
          </cell>
        </row>
        <row r="295">
          <cell r="F295" t="str">
            <v>39060001</v>
          </cell>
          <cell r="G295">
            <v>1548000</v>
          </cell>
          <cell r="M295">
            <v>785209</v>
          </cell>
        </row>
        <row r="296">
          <cell r="F296" t="str">
            <v>27830001</v>
          </cell>
          <cell r="G296">
            <v>100000</v>
          </cell>
          <cell r="M296">
            <v>0</v>
          </cell>
        </row>
        <row r="297">
          <cell r="F297" t="str">
            <v>39000001</v>
          </cell>
          <cell r="G297">
            <v>200000</v>
          </cell>
          <cell r="M297">
            <v>200000</v>
          </cell>
        </row>
        <row r="298">
          <cell r="F298" t="str">
            <v>39010001</v>
          </cell>
          <cell r="G298">
            <v>160000</v>
          </cell>
          <cell r="M298">
            <v>76500</v>
          </cell>
        </row>
        <row r="299">
          <cell r="F299" t="str">
            <v>38910001</v>
          </cell>
          <cell r="G299">
            <v>1310000</v>
          </cell>
          <cell r="M299">
            <v>483770</v>
          </cell>
        </row>
        <row r="300">
          <cell r="F300" t="str">
            <v>39290001</v>
          </cell>
          <cell r="G300">
            <v>490000</v>
          </cell>
          <cell r="M300">
            <v>490000</v>
          </cell>
        </row>
        <row r="301">
          <cell r="F301" t="str">
            <v>38720001</v>
          </cell>
          <cell r="G301">
            <v>115000</v>
          </cell>
          <cell r="M301">
            <v>115000</v>
          </cell>
        </row>
        <row r="302">
          <cell r="F302" t="str">
            <v>39470001</v>
          </cell>
          <cell r="G302">
            <v>830000</v>
          </cell>
          <cell r="M302">
            <v>520000</v>
          </cell>
        </row>
        <row r="303">
          <cell r="G303">
            <v>80000000</v>
          </cell>
          <cell r="M303">
            <v>75101372</v>
          </cell>
        </row>
        <row r="304">
          <cell r="F304" t="str">
            <v>0595</v>
          </cell>
          <cell r="G304">
            <v>80000000</v>
          </cell>
          <cell r="M304">
            <v>75101372</v>
          </cell>
        </row>
        <row r="305">
          <cell r="F305" t="str">
            <v>05950001</v>
          </cell>
          <cell r="G305">
            <v>4300000</v>
          </cell>
          <cell r="M305">
            <v>1673984</v>
          </cell>
        </row>
        <row r="306">
          <cell r="F306" t="str">
            <v>05950011</v>
          </cell>
          <cell r="G306">
            <v>807000</v>
          </cell>
          <cell r="M306">
            <v>806999</v>
          </cell>
        </row>
        <row r="307">
          <cell r="F307" t="str">
            <v>05950012</v>
          </cell>
          <cell r="G307">
            <v>605000</v>
          </cell>
          <cell r="M307">
            <v>604998</v>
          </cell>
        </row>
        <row r="308">
          <cell r="F308" t="str">
            <v>05950013</v>
          </cell>
          <cell r="G308">
            <v>1200000</v>
          </cell>
          <cell r="M308">
            <v>1199997</v>
          </cell>
        </row>
        <row r="309">
          <cell r="F309" t="str">
            <v>05950014</v>
          </cell>
          <cell r="G309">
            <v>545000</v>
          </cell>
          <cell r="M309">
            <v>544999</v>
          </cell>
        </row>
        <row r="310">
          <cell r="F310" t="str">
            <v>05950015</v>
          </cell>
          <cell r="G310">
            <v>2600000</v>
          </cell>
          <cell r="M310">
            <v>2599998</v>
          </cell>
        </row>
        <row r="311">
          <cell r="F311" t="str">
            <v>05950016</v>
          </cell>
          <cell r="G311">
            <v>605000</v>
          </cell>
          <cell r="M311">
            <v>601420</v>
          </cell>
        </row>
        <row r="312">
          <cell r="F312" t="str">
            <v>05950017</v>
          </cell>
          <cell r="G312">
            <v>755000</v>
          </cell>
          <cell r="M312">
            <v>742923</v>
          </cell>
        </row>
        <row r="313">
          <cell r="F313" t="str">
            <v>05950021</v>
          </cell>
          <cell r="G313">
            <v>2600000</v>
          </cell>
          <cell r="M313">
            <v>2294690</v>
          </cell>
        </row>
        <row r="314">
          <cell r="F314" t="str">
            <v>05950022</v>
          </cell>
          <cell r="G314">
            <v>1300000</v>
          </cell>
          <cell r="M314">
            <v>1177327</v>
          </cell>
        </row>
        <row r="315">
          <cell r="F315" t="str">
            <v>05950023</v>
          </cell>
          <cell r="G315">
            <v>3400000</v>
          </cell>
          <cell r="M315">
            <v>3399999</v>
          </cell>
        </row>
        <row r="316">
          <cell r="F316" t="str">
            <v>05950024</v>
          </cell>
          <cell r="G316">
            <v>1300000</v>
          </cell>
          <cell r="M316">
            <v>1163651</v>
          </cell>
        </row>
        <row r="317">
          <cell r="F317" t="str">
            <v>05950025</v>
          </cell>
          <cell r="G317">
            <v>1600000</v>
          </cell>
          <cell r="M317">
            <v>1436642</v>
          </cell>
        </row>
        <row r="318">
          <cell r="F318" t="str">
            <v>05950026</v>
          </cell>
          <cell r="G318">
            <v>3600000</v>
          </cell>
          <cell r="M318">
            <v>3375146</v>
          </cell>
        </row>
        <row r="319">
          <cell r="F319" t="str">
            <v>05950027</v>
          </cell>
          <cell r="G319">
            <v>1300000</v>
          </cell>
          <cell r="M319">
            <v>1180256</v>
          </cell>
        </row>
        <row r="320">
          <cell r="F320" t="str">
            <v>05950028</v>
          </cell>
          <cell r="G320">
            <v>912000</v>
          </cell>
          <cell r="M320">
            <v>911999</v>
          </cell>
        </row>
        <row r="321">
          <cell r="F321" t="str">
            <v>05950029</v>
          </cell>
          <cell r="G321">
            <v>5200000</v>
          </cell>
          <cell r="M321">
            <v>4391744</v>
          </cell>
        </row>
        <row r="322">
          <cell r="F322" t="str">
            <v>05950031</v>
          </cell>
          <cell r="G322">
            <v>8071000</v>
          </cell>
          <cell r="M322">
            <v>8070997</v>
          </cell>
        </row>
        <row r="323">
          <cell r="F323" t="str">
            <v>05950032</v>
          </cell>
          <cell r="G323">
            <v>1400000</v>
          </cell>
          <cell r="M323">
            <v>1340576</v>
          </cell>
        </row>
        <row r="324">
          <cell r="F324" t="str">
            <v>05950033</v>
          </cell>
          <cell r="G324">
            <v>6400000</v>
          </cell>
          <cell r="M324">
            <v>6270791</v>
          </cell>
        </row>
        <row r="325">
          <cell r="F325" t="str">
            <v>05950035</v>
          </cell>
          <cell r="G325">
            <v>14800000</v>
          </cell>
          <cell r="M325">
            <v>14799998</v>
          </cell>
        </row>
        <row r="326">
          <cell r="F326" t="str">
            <v>05950041</v>
          </cell>
          <cell r="G326">
            <v>4400000</v>
          </cell>
          <cell r="M326">
            <v>4399466</v>
          </cell>
        </row>
        <row r="327">
          <cell r="F327" t="str">
            <v>05950042</v>
          </cell>
          <cell r="G327">
            <v>2400000</v>
          </cell>
          <cell r="M327">
            <v>2399998</v>
          </cell>
        </row>
        <row r="328">
          <cell r="F328" t="str">
            <v>05950043</v>
          </cell>
          <cell r="G328">
            <v>4500000</v>
          </cell>
          <cell r="M328">
            <v>4499998</v>
          </cell>
        </row>
        <row r="329">
          <cell r="F329" t="str">
            <v>05950051</v>
          </cell>
          <cell r="G329">
            <v>1200000</v>
          </cell>
          <cell r="M329">
            <v>1166200</v>
          </cell>
        </row>
        <row r="330">
          <cell r="F330" t="str">
            <v>05950052</v>
          </cell>
          <cell r="G330">
            <v>2300000</v>
          </cell>
          <cell r="M330">
            <v>2299999</v>
          </cell>
        </row>
        <row r="331">
          <cell r="F331" t="str">
            <v>05950053</v>
          </cell>
          <cell r="G331">
            <v>1200000</v>
          </cell>
          <cell r="M331">
            <v>1051193</v>
          </cell>
        </row>
        <row r="332">
          <cell r="F332" t="str">
            <v>05950065</v>
          </cell>
          <cell r="G332">
            <v>700000</v>
          </cell>
          <cell r="M332">
            <v>695384</v>
          </cell>
        </row>
        <row r="333">
          <cell r="G333">
            <v>172461000</v>
          </cell>
          <cell r="M333">
            <v>165588691</v>
          </cell>
        </row>
        <row r="334">
          <cell r="F334" t="str">
            <v>0593</v>
          </cell>
          <cell r="G334">
            <v>172461000</v>
          </cell>
          <cell r="M334">
            <v>165588691</v>
          </cell>
        </row>
        <row r="335">
          <cell r="F335" t="str">
            <v>05930011</v>
          </cell>
          <cell r="G335">
            <v>1426000</v>
          </cell>
          <cell r="M335">
            <v>1233435</v>
          </cell>
        </row>
        <row r="336">
          <cell r="F336" t="str">
            <v>05930012</v>
          </cell>
          <cell r="G336">
            <v>581000</v>
          </cell>
          <cell r="M336">
            <v>476646</v>
          </cell>
        </row>
        <row r="337">
          <cell r="F337" t="str">
            <v>05930013</v>
          </cell>
          <cell r="G337">
            <v>2904000</v>
          </cell>
          <cell r="M337">
            <v>2904000</v>
          </cell>
        </row>
        <row r="338">
          <cell r="F338" t="str">
            <v>05930014</v>
          </cell>
          <cell r="G338">
            <v>343000</v>
          </cell>
          <cell r="M338">
            <v>314263</v>
          </cell>
        </row>
        <row r="339">
          <cell r="F339" t="str">
            <v>05930015</v>
          </cell>
          <cell r="G339">
            <v>6418000</v>
          </cell>
          <cell r="M339">
            <v>6395952</v>
          </cell>
        </row>
        <row r="340">
          <cell r="F340" t="str">
            <v>05930016</v>
          </cell>
          <cell r="G340">
            <v>507000</v>
          </cell>
          <cell r="M340">
            <v>474422</v>
          </cell>
        </row>
        <row r="341">
          <cell r="F341" t="str">
            <v>05930017</v>
          </cell>
          <cell r="G341">
            <v>1264000</v>
          </cell>
          <cell r="M341">
            <v>1097432</v>
          </cell>
        </row>
        <row r="342">
          <cell r="F342" t="str">
            <v>05930021</v>
          </cell>
          <cell r="G342">
            <v>5678000</v>
          </cell>
          <cell r="M342">
            <v>5667372</v>
          </cell>
        </row>
        <row r="343">
          <cell r="F343" t="str">
            <v>05930022</v>
          </cell>
          <cell r="G343">
            <v>2910000</v>
          </cell>
          <cell r="M343">
            <v>2721281</v>
          </cell>
        </row>
        <row r="344">
          <cell r="F344" t="str">
            <v>05930023</v>
          </cell>
          <cell r="G344">
            <v>7633000</v>
          </cell>
          <cell r="M344">
            <v>7557557</v>
          </cell>
        </row>
        <row r="345">
          <cell r="F345" t="str">
            <v>05930024</v>
          </cell>
          <cell r="G345">
            <v>2841000</v>
          </cell>
          <cell r="M345">
            <v>2664283</v>
          </cell>
        </row>
        <row r="346">
          <cell r="F346" t="str">
            <v>05930025</v>
          </cell>
          <cell r="G346">
            <v>3631000</v>
          </cell>
          <cell r="M346">
            <v>3169099</v>
          </cell>
        </row>
        <row r="347">
          <cell r="F347" t="str">
            <v>05930026</v>
          </cell>
          <cell r="G347">
            <v>7961000</v>
          </cell>
          <cell r="M347">
            <v>7613086</v>
          </cell>
        </row>
        <row r="348">
          <cell r="F348" t="str">
            <v>05930027</v>
          </cell>
          <cell r="G348">
            <v>2972000</v>
          </cell>
          <cell r="M348">
            <v>2855588</v>
          </cell>
        </row>
        <row r="349">
          <cell r="F349" t="str">
            <v>05930028</v>
          </cell>
          <cell r="G349">
            <v>1820000</v>
          </cell>
          <cell r="M349">
            <v>1810892</v>
          </cell>
        </row>
        <row r="350">
          <cell r="F350" t="str">
            <v>05930029</v>
          </cell>
          <cell r="G350">
            <v>13100000</v>
          </cell>
          <cell r="M350">
            <v>12153940</v>
          </cell>
        </row>
        <row r="351">
          <cell r="F351" t="str">
            <v>05930031</v>
          </cell>
          <cell r="G351">
            <v>17769000</v>
          </cell>
          <cell r="M351">
            <v>16846251</v>
          </cell>
        </row>
        <row r="352">
          <cell r="F352" t="str">
            <v>05930032</v>
          </cell>
          <cell r="G352">
            <v>3186000</v>
          </cell>
          <cell r="M352">
            <v>3185998</v>
          </cell>
        </row>
        <row r="353">
          <cell r="F353" t="str">
            <v>05930033</v>
          </cell>
          <cell r="G353">
            <v>14398000</v>
          </cell>
          <cell r="M353">
            <v>13640475</v>
          </cell>
        </row>
        <row r="354">
          <cell r="F354" t="str">
            <v>05930035</v>
          </cell>
          <cell r="G354">
            <v>37701000</v>
          </cell>
          <cell r="M354">
            <v>36698988</v>
          </cell>
        </row>
        <row r="355">
          <cell r="F355" t="str">
            <v>05930041</v>
          </cell>
          <cell r="G355">
            <v>9717000</v>
          </cell>
          <cell r="M355">
            <v>8875198</v>
          </cell>
        </row>
        <row r="356">
          <cell r="F356" t="str">
            <v>05930042</v>
          </cell>
          <cell r="G356">
            <v>5420000</v>
          </cell>
          <cell r="M356">
            <v>5419999</v>
          </cell>
        </row>
        <row r="357">
          <cell r="F357" t="str">
            <v>05930043</v>
          </cell>
          <cell r="G357">
            <v>10275000</v>
          </cell>
          <cell r="M357">
            <v>10241599</v>
          </cell>
        </row>
        <row r="358">
          <cell r="F358" t="str">
            <v>05930051</v>
          </cell>
          <cell r="G358">
            <v>2595000</v>
          </cell>
          <cell r="M358">
            <v>2488315</v>
          </cell>
        </row>
        <row r="359">
          <cell r="F359" t="str">
            <v>05930052</v>
          </cell>
          <cell r="G359">
            <v>5133000</v>
          </cell>
          <cell r="M359">
            <v>5008459</v>
          </cell>
        </row>
        <row r="360">
          <cell r="F360" t="str">
            <v>05930053</v>
          </cell>
          <cell r="G360">
            <v>2121000</v>
          </cell>
          <cell r="M360">
            <v>2014871</v>
          </cell>
        </row>
        <row r="361">
          <cell r="F361" t="str">
            <v>05930065</v>
          </cell>
          <cell r="G361">
            <v>2157000</v>
          </cell>
          <cell r="M361">
            <v>2059290</v>
          </cell>
        </row>
        <row r="362">
          <cell r="G362">
            <v>539739000</v>
          </cell>
          <cell r="M362">
            <v>535333265</v>
          </cell>
        </row>
        <row r="363">
          <cell r="F363" t="str">
            <v>43680001</v>
          </cell>
          <cell r="G363">
            <v>264839000</v>
          </cell>
          <cell r="M363">
            <v>263628905</v>
          </cell>
        </row>
        <row r="364">
          <cell r="F364" t="str">
            <v>42950001</v>
          </cell>
          <cell r="G364">
            <v>197000000</v>
          </cell>
          <cell r="M364">
            <v>197000000</v>
          </cell>
        </row>
        <row r="365">
          <cell r="F365" t="str">
            <v>43660001</v>
          </cell>
          <cell r="G365">
            <v>4800000</v>
          </cell>
          <cell r="M365">
            <v>4724631</v>
          </cell>
        </row>
        <row r="366">
          <cell r="F366" t="str">
            <v>43670001</v>
          </cell>
          <cell r="G366">
            <v>35000000</v>
          </cell>
          <cell r="M366">
            <v>35000000</v>
          </cell>
        </row>
        <row r="367">
          <cell r="F367" t="str">
            <v>43690001</v>
          </cell>
          <cell r="G367">
            <v>10600000</v>
          </cell>
          <cell r="M367">
            <v>10592654</v>
          </cell>
        </row>
        <row r="368">
          <cell r="F368" t="str">
            <v>27390001</v>
          </cell>
          <cell r="G368">
            <v>2000000</v>
          </cell>
          <cell r="M368">
            <v>1999999</v>
          </cell>
        </row>
        <row r="369">
          <cell r="F369" t="str">
            <v>27430001</v>
          </cell>
          <cell r="G369">
            <v>25000000</v>
          </cell>
          <cell r="M369">
            <v>21887076</v>
          </cell>
        </row>
        <row r="370">
          <cell r="F370" t="str">
            <v>39280001</v>
          </cell>
          <cell r="G370">
            <v>500000</v>
          </cell>
          <cell r="M370">
            <v>500000</v>
          </cell>
        </row>
        <row r="371">
          <cell r="G371">
            <v>615000000</v>
          </cell>
          <cell r="M371">
            <v>611869976</v>
          </cell>
        </row>
        <row r="372">
          <cell r="F372" t="str">
            <v>43700001</v>
          </cell>
          <cell r="G372">
            <v>615000000</v>
          </cell>
          <cell r="M372">
            <v>611869976</v>
          </cell>
        </row>
        <row r="373">
          <cell r="G373">
            <v>26772000</v>
          </cell>
          <cell r="M373">
            <v>26772000</v>
          </cell>
        </row>
        <row r="374">
          <cell r="F374" t="str">
            <v>02180001</v>
          </cell>
          <cell r="G374">
            <v>14065000</v>
          </cell>
          <cell r="M374">
            <v>14065000</v>
          </cell>
        </row>
        <row r="375">
          <cell r="F375" t="str">
            <v>02190001</v>
          </cell>
          <cell r="G375">
            <v>450000</v>
          </cell>
          <cell r="M375">
            <v>450000</v>
          </cell>
        </row>
        <row r="376">
          <cell r="F376" t="str">
            <v>02200001</v>
          </cell>
          <cell r="G376">
            <v>35000</v>
          </cell>
          <cell r="M376">
            <v>35000</v>
          </cell>
        </row>
        <row r="377">
          <cell r="F377" t="str">
            <v>02210001</v>
          </cell>
          <cell r="G377">
            <v>12222000</v>
          </cell>
          <cell r="M377">
            <v>12222000</v>
          </cell>
        </row>
        <row r="378">
          <cell r="G378">
            <v>328009875</v>
          </cell>
          <cell r="M378">
            <v>309596768</v>
          </cell>
        </row>
        <row r="379">
          <cell r="F379" t="str">
            <v>39170001</v>
          </cell>
          <cell r="G379">
            <v>35500000</v>
          </cell>
          <cell r="M379">
            <v>35444441</v>
          </cell>
        </row>
        <row r="380">
          <cell r="F380" t="str">
            <v>39230001</v>
          </cell>
          <cell r="G380">
            <v>292509875</v>
          </cell>
          <cell r="M380">
            <v>274152327</v>
          </cell>
        </row>
        <row r="381">
          <cell r="G381">
            <v>94140492</v>
          </cell>
          <cell r="M381">
            <v>89609156</v>
          </cell>
        </row>
        <row r="382">
          <cell r="F382" t="str">
            <v>20120001</v>
          </cell>
          <cell r="G382">
            <v>57200000</v>
          </cell>
          <cell r="M382">
            <v>55283879</v>
          </cell>
        </row>
        <row r="383">
          <cell r="F383" t="str">
            <v>20110001</v>
          </cell>
          <cell r="G383">
            <v>29440492</v>
          </cell>
          <cell r="M383">
            <v>28546417</v>
          </cell>
        </row>
        <row r="384">
          <cell r="F384" t="str">
            <v>20100001</v>
          </cell>
          <cell r="G384">
            <v>7500000</v>
          </cell>
          <cell r="M384">
            <v>5778860</v>
          </cell>
        </row>
        <row r="385">
          <cell r="G385">
            <v>110000000</v>
          </cell>
          <cell r="M385">
            <v>105865065</v>
          </cell>
        </row>
        <row r="386">
          <cell r="F386" t="str">
            <v>20040001</v>
          </cell>
          <cell r="G386">
            <v>110000000</v>
          </cell>
          <cell r="M386">
            <v>105865065</v>
          </cell>
        </row>
        <row r="387">
          <cell r="G387">
            <v>33820000</v>
          </cell>
          <cell r="M387">
            <v>7381599</v>
          </cell>
        </row>
        <row r="388">
          <cell r="F388" t="str">
            <v>38821</v>
          </cell>
          <cell r="G388">
            <v>132000</v>
          </cell>
          <cell r="M388">
            <v>60000</v>
          </cell>
        </row>
        <row r="389">
          <cell r="F389" t="str">
            <v>38820004</v>
          </cell>
          <cell r="G389">
            <v>24000</v>
          </cell>
          <cell r="M389">
            <v>0</v>
          </cell>
        </row>
        <row r="390">
          <cell r="F390" t="str">
            <v>38820006</v>
          </cell>
          <cell r="G390">
            <v>48000</v>
          </cell>
          <cell r="M390">
            <v>0</v>
          </cell>
        </row>
        <row r="391">
          <cell r="F391" t="str">
            <v>38820008</v>
          </cell>
          <cell r="G391">
            <v>40000</v>
          </cell>
          <cell r="M391">
            <v>40000</v>
          </cell>
        </row>
        <row r="392">
          <cell r="F392" t="str">
            <v>38820010</v>
          </cell>
          <cell r="G392">
            <v>20000</v>
          </cell>
          <cell r="M392">
            <v>20000</v>
          </cell>
        </row>
        <row r="393">
          <cell r="F393" t="str">
            <v>43721</v>
          </cell>
          <cell r="G393">
            <v>828000</v>
          </cell>
          <cell r="M393">
            <v>528000</v>
          </cell>
        </row>
        <row r="394">
          <cell r="F394" t="str">
            <v>43720004</v>
          </cell>
          <cell r="G394">
            <v>180000</v>
          </cell>
          <cell r="M394">
            <v>0</v>
          </cell>
        </row>
        <row r="395">
          <cell r="F395" t="str">
            <v>43720010</v>
          </cell>
          <cell r="G395">
            <v>80000</v>
          </cell>
          <cell r="M395">
            <v>0</v>
          </cell>
        </row>
        <row r="396">
          <cell r="F396" t="str">
            <v>43720016</v>
          </cell>
          <cell r="G396">
            <v>448000</v>
          </cell>
          <cell r="M396">
            <v>448000</v>
          </cell>
        </row>
        <row r="397">
          <cell r="F397" t="str">
            <v>43720022</v>
          </cell>
          <cell r="G397">
            <v>80000</v>
          </cell>
          <cell r="M397">
            <v>80000</v>
          </cell>
        </row>
        <row r="398">
          <cell r="F398" t="str">
            <v>43720024</v>
          </cell>
          <cell r="G398">
            <v>40000</v>
          </cell>
          <cell r="M398">
            <v>0</v>
          </cell>
        </row>
        <row r="399">
          <cell r="F399" t="str">
            <v>38781</v>
          </cell>
          <cell r="G399">
            <v>208000</v>
          </cell>
          <cell r="M399">
            <v>80000</v>
          </cell>
        </row>
        <row r="400">
          <cell r="F400" t="str">
            <v>38780004</v>
          </cell>
          <cell r="G400">
            <v>80000</v>
          </cell>
          <cell r="M400">
            <v>80000</v>
          </cell>
        </row>
        <row r="401">
          <cell r="F401" t="str">
            <v>38780014</v>
          </cell>
          <cell r="G401">
            <v>80000</v>
          </cell>
          <cell r="M401">
            <v>0</v>
          </cell>
        </row>
        <row r="402">
          <cell r="F402" t="str">
            <v>38780016</v>
          </cell>
          <cell r="G402">
            <v>48000</v>
          </cell>
          <cell r="M402">
            <v>0</v>
          </cell>
        </row>
        <row r="403">
          <cell r="F403" t="str">
            <v>43761</v>
          </cell>
          <cell r="G403">
            <v>364000</v>
          </cell>
          <cell r="M403">
            <v>240000</v>
          </cell>
        </row>
        <row r="404">
          <cell r="F404" t="str">
            <v>43760006</v>
          </cell>
          <cell r="G404">
            <v>240000</v>
          </cell>
          <cell r="M404">
            <v>240000</v>
          </cell>
        </row>
        <row r="405">
          <cell r="F405" t="str">
            <v>43760008</v>
          </cell>
          <cell r="G405">
            <v>80000</v>
          </cell>
          <cell r="M405">
            <v>0</v>
          </cell>
        </row>
        <row r="406">
          <cell r="F406" t="str">
            <v>43760012</v>
          </cell>
          <cell r="G406">
            <v>44000</v>
          </cell>
          <cell r="M406">
            <v>0</v>
          </cell>
        </row>
        <row r="407">
          <cell r="F407" t="str">
            <v>38791</v>
          </cell>
          <cell r="G407">
            <v>224000</v>
          </cell>
          <cell r="M407">
            <v>80000</v>
          </cell>
        </row>
        <row r="408">
          <cell r="F408" t="str">
            <v>38790004</v>
          </cell>
          <cell r="G408">
            <v>16000</v>
          </cell>
          <cell r="M408">
            <v>0</v>
          </cell>
        </row>
        <row r="409">
          <cell r="F409" t="str">
            <v>38790006</v>
          </cell>
          <cell r="G409">
            <v>48000</v>
          </cell>
          <cell r="M409">
            <v>0</v>
          </cell>
        </row>
        <row r="410">
          <cell r="F410" t="str">
            <v>38790008</v>
          </cell>
          <cell r="G410">
            <v>80000</v>
          </cell>
          <cell r="M410">
            <v>0</v>
          </cell>
        </row>
        <row r="411">
          <cell r="F411" t="str">
            <v>38790014</v>
          </cell>
          <cell r="G411">
            <v>80000</v>
          </cell>
          <cell r="M411">
            <v>80000</v>
          </cell>
        </row>
        <row r="412">
          <cell r="F412" t="str">
            <v>39111</v>
          </cell>
          <cell r="G412">
            <v>304000</v>
          </cell>
          <cell r="M412">
            <v>184000</v>
          </cell>
        </row>
        <row r="413">
          <cell r="F413" t="str">
            <v>39110008</v>
          </cell>
          <cell r="G413">
            <v>32000</v>
          </cell>
          <cell r="M413">
            <v>0</v>
          </cell>
        </row>
        <row r="414">
          <cell r="F414" t="str">
            <v>39110010</v>
          </cell>
          <cell r="G414">
            <v>8000</v>
          </cell>
          <cell r="M414">
            <v>0</v>
          </cell>
        </row>
        <row r="415">
          <cell r="F415" t="str">
            <v>39110012</v>
          </cell>
          <cell r="G415">
            <v>80000</v>
          </cell>
          <cell r="M415">
            <v>0</v>
          </cell>
        </row>
        <row r="416">
          <cell r="F416" t="str">
            <v>39110014</v>
          </cell>
          <cell r="G416">
            <v>40000</v>
          </cell>
          <cell r="M416">
            <v>40000</v>
          </cell>
        </row>
        <row r="417">
          <cell r="F417" t="str">
            <v>39110024</v>
          </cell>
          <cell r="G417">
            <v>112000</v>
          </cell>
          <cell r="M417">
            <v>112000</v>
          </cell>
        </row>
        <row r="418">
          <cell r="F418" t="str">
            <v>39110026</v>
          </cell>
          <cell r="G418">
            <v>32000</v>
          </cell>
          <cell r="M418">
            <v>32000</v>
          </cell>
        </row>
        <row r="419">
          <cell r="F419" t="str">
            <v>21011</v>
          </cell>
          <cell r="G419">
            <v>580000</v>
          </cell>
          <cell r="M419">
            <v>0</v>
          </cell>
        </row>
        <row r="420">
          <cell r="F420" t="str">
            <v>21010002</v>
          </cell>
          <cell r="G420">
            <v>580000</v>
          </cell>
          <cell r="M420">
            <v>0</v>
          </cell>
        </row>
        <row r="421">
          <cell r="G421">
            <v>29310400</v>
          </cell>
          <cell r="M421">
            <v>4600000</v>
          </cell>
        </row>
        <row r="422">
          <cell r="F422" t="str">
            <v>429910</v>
          </cell>
          <cell r="G422">
            <v>29310400</v>
          </cell>
          <cell r="M422">
            <v>4600000</v>
          </cell>
        </row>
        <row r="423">
          <cell r="F423" t="str">
            <v>43681</v>
          </cell>
          <cell r="G423">
            <v>1809600</v>
          </cell>
          <cell r="M423">
            <v>1561599</v>
          </cell>
        </row>
        <row r="424">
          <cell r="F424" t="str">
            <v>43680004</v>
          </cell>
          <cell r="G424">
            <v>40000</v>
          </cell>
          <cell r="M424">
            <v>0</v>
          </cell>
        </row>
        <row r="425">
          <cell r="F425" t="str">
            <v>43680006</v>
          </cell>
          <cell r="G425">
            <v>40000</v>
          </cell>
          <cell r="M425">
            <v>40000</v>
          </cell>
        </row>
        <row r="426">
          <cell r="F426" t="str">
            <v>43680008</v>
          </cell>
          <cell r="G426">
            <v>224000</v>
          </cell>
          <cell r="M426">
            <v>224000</v>
          </cell>
        </row>
        <row r="427">
          <cell r="F427" t="str">
            <v>43680010</v>
          </cell>
          <cell r="G427">
            <v>24000</v>
          </cell>
          <cell r="M427">
            <v>24000</v>
          </cell>
        </row>
        <row r="428">
          <cell r="F428" t="str">
            <v>43680012</v>
          </cell>
          <cell r="G428">
            <v>56000</v>
          </cell>
          <cell r="M428">
            <v>56000</v>
          </cell>
        </row>
        <row r="429">
          <cell r="F429" t="str">
            <v>43680014</v>
          </cell>
          <cell r="G429">
            <v>32000</v>
          </cell>
          <cell r="M429">
            <v>0</v>
          </cell>
        </row>
        <row r="430">
          <cell r="F430" t="str">
            <v>43680016</v>
          </cell>
          <cell r="G430">
            <v>32000</v>
          </cell>
          <cell r="M430">
            <v>0</v>
          </cell>
        </row>
        <row r="431">
          <cell r="F431" t="str">
            <v>43680020</v>
          </cell>
          <cell r="G431">
            <v>329600</v>
          </cell>
          <cell r="M431">
            <v>329599</v>
          </cell>
        </row>
        <row r="432">
          <cell r="F432" t="str">
            <v>43680022</v>
          </cell>
          <cell r="G432">
            <v>456000</v>
          </cell>
          <cell r="M432">
            <v>424000</v>
          </cell>
        </row>
        <row r="433">
          <cell r="F433" t="str">
            <v>43680026</v>
          </cell>
          <cell r="G433">
            <v>40000</v>
          </cell>
          <cell r="M433">
            <v>40000</v>
          </cell>
        </row>
        <row r="434">
          <cell r="F434" t="str">
            <v>43680028</v>
          </cell>
          <cell r="G434">
            <v>160000</v>
          </cell>
          <cell r="M434">
            <v>160000</v>
          </cell>
        </row>
        <row r="435">
          <cell r="F435" t="str">
            <v>43680030</v>
          </cell>
          <cell r="G435">
            <v>80000</v>
          </cell>
          <cell r="M435">
            <v>80000</v>
          </cell>
        </row>
        <row r="436">
          <cell r="F436" t="str">
            <v>43680032</v>
          </cell>
          <cell r="G436">
            <v>120000</v>
          </cell>
          <cell r="M436">
            <v>120000</v>
          </cell>
        </row>
        <row r="437">
          <cell r="F437" t="str">
            <v>43680038</v>
          </cell>
          <cell r="G437">
            <v>40000</v>
          </cell>
          <cell r="M437">
            <v>40000</v>
          </cell>
        </row>
        <row r="438">
          <cell r="F438" t="str">
            <v>43680064</v>
          </cell>
          <cell r="G438">
            <v>24000</v>
          </cell>
          <cell r="M438">
            <v>24000</v>
          </cell>
        </row>
        <row r="439">
          <cell r="F439" t="str">
            <v>43680070</v>
          </cell>
          <cell r="G439">
            <v>112000</v>
          </cell>
          <cell r="M439">
            <v>0</v>
          </cell>
        </row>
        <row r="440">
          <cell r="F440" t="str">
            <v>44561</v>
          </cell>
          <cell r="G440">
            <v>60000</v>
          </cell>
          <cell r="M440">
            <v>48000</v>
          </cell>
        </row>
        <row r="441">
          <cell r="F441" t="str">
            <v>44560004</v>
          </cell>
          <cell r="G441">
            <v>60000</v>
          </cell>
          <cell r="M441">
            <v>48000</v>
          </cell>
        </row>
        <row r="442">
          <cell r="F442" t="str">
            <v>55691</v>
          </cell>
          <cell r="G442">
            <v>0</v>
          </cell>
          <cell r="M442">
            <v>0</v>
          </cell>
        </row>
        <row r="443">
          <cell r="F443" t="str">
            <v>55690004</v>
          </cell>
          <cell r="G443">
            <v>0</v>
          </cell>
          <cell r="M443">
            <v>0</v>
          </cell>
        </row>
      </sheetData>
      <sheetData sheetId="14">
        <row r="6">
          <cell r="F6" t="str">
            <v>38621</v>
          </cell>
          <cell r="G6">
            <v>17663400</v>
          </cell>
          <cell r="M6">
            <v>13696821</v>
          </cell>
        </row>
        <row r="7">
          <cell r="F7" t="str">
            <v>38620001 4</v>
          </cell>
          <cell r="G7">
            <v>1800000</v>
          </cell>
          <cell r="M7">
            <v>1318719</v>
          </cell>
        </row>
        <row r="8">
          <cell r="F8" t="str">
            <v>38620007 4</v>
          </cell>
          <cell r="G8">
            <v>641000</v>
          </cell>
          <cell r="M8">
            <v>641000</v>
          </cell>
        </row>
        <row r="9">
          <cell r="F9" t="str">
            <v>38620011 4</v>
          </cell>
          <cell r="G9">
            <v>394000</v>
          </cell>
          <cell r="M9">
            <v>394000</v>
          </cell>
        </row>
        <row r="10">
          <cell r="F10" t="str">
            <v>38620012 4</v>
          </cell>
          <cell r="G10">
            <v>296000</v>
          </cell>
          <cell r="M10">
            <v>296000</v>
          </cell>
        </row>
        <row r="11">
          <cell r="F11" t="str">
            <v>38620014 4</v>
          </cell>
          <cell r="G11">
            <v>296000</v>
          </cell>
          <cell r="M11">
            <v>296000</v>
          </cell>
        </row>
        <row r="12">
          <cell r="F12" t="str">
            <v>38620015 4</v>
          </cell>
          <cell r="G12">
            <v>888000</v>
          </cell>
          <cell r="M12">
            <v>888000</v>
          </cell>
        </row>
        <row r="13">
          <cell r="F13" t="str">
            <v>38620016 4</v>
          </cell>
          <cell r="G13">
            <v>394000</v>
          </cell>
          <cell r="M13">
            <v>304065</v>
          </cell>
        </row>
        <row r="14">
          <cell r="F14" t="str">
            <v>38620017 4</v>
          </cell>
          <cell r="G14">
            <v>296000</v>
          </cell>
          <cell r="M14">
            <v>296000</v>
          </cell>
        </row>
        <row r="15">
          <cell r="F15" t="str">
            <v>38620021 4</v>
          </cell>
          <cell r="G15">
            <v>641000</v>
          </cell>
          <cell r="M15">
            <v>0</v>
          </cell>
        </row>
        <row r="16">
          <cell r="F16" t="str">
            <v>38620022 4</v>
          </cell>
          <cell r="G16">
            <v>641000</v>
          </cell>
          <cell r="M16">
            <v>0</v>
          </cell>
        </row>
        <row r="17">
          <cell r="F17" t="str">
            <v>38620023 4</v>
          </cell>
          <cell r="G17">
            <v>641000</v>
          </cell>
          <cell r="M17">
            <v>584779</v>
          </cell>
        </row>
        <row r="18">
          <cell r="F18" t="str">
            <v>38620024 4</v>
          </cell>
          <cell r="G18">
            <v>641000</v>
          </cell>
          <cell r="M18">
            <v>641000</v>
          </cell>
        </row>
        <row r="19">
          <cell r="F19" t="str">
            <v>38620025 4</v>
          </cell>
          <cell r="G19">
            <v>493000</v>
          </cell>
          <cell r="M19">
            <v>493000</v>
          </cell>
        </row>
        <row r="20">
          <cell r="F20" t="str">
            <v>38620026 4</v>
          </cell>
          <cell r="G20">
            <v>476000</v>
          </cell>
          <cell r="M20">
            <v>476000</v>
          </cell>
        </row>
        <row r="21">
          <cell r="F21" t="str">
            <v>38620027 4</v>
          </cell>
          <cell r="G21">
            <v>394000</v>
          </cell>
          <cell r="M21">
            <v>321364</v>
          </cell>
        </row>
        <row r="22">
          <cell r="F22" t="str">
            <v>38620028 4</v>
          </cell>
          <cell r="G22">
            <v>394000</v>
          </cell>
          <cell r="M22">
            <v>0</v>
          </cell>
        </row>
        <row r="23">
          <cell r="F23" t="str">
            <v>38620029 4</v>
          </cell>
          <cell r="G23">
            <v>1020600</v>
          </cell>
          <cell r="M23">
            <v>836343</v>
          </cell>
        </row>
        <row r="24">
          <cell r="F24" t="str">
            <v>38620031 4</v>
          </cell>
          <cell r="G24">
            <v>904000</v>
          </cell>
          <cell r="M24">
            <v>725102</v>
          </cell>
        </row>
        <row r="25">
          <cell r="F25" t="str">
            <v>38620032 4</v>
          </cell>
          <cell r="G25">
            <v>641000</v>
          </cell>
          <cell r="M25">
            <v>641000</v>
          </cell>
        </row>
        <row r="26">
          <cell r="F26" t="str">
            <v>38620033 4</v>
          </cell>
          <cell r="G26">
            <v>962100</v>
          </cell>
          <cell r="M26">
            <v>853393</v>
          </cell>
        </row>
        <row r="27">
          <cell r="F27" t="str">
            <v>38620035 4</v>
          </cell>
          <cell r="G27">
            <v>1046700</v>
          </cell>
          <cell r="M27">
            <v>890581</v>
          </cell>
        </row>
        <row r="28">
          <cell r="F28" t="str">
            <v>38620041 4</v>
          </cell>
          <cell r="G28">
            <v>723000</v>
          </cell>
          <cell r="M28">
            <v>723000</v>
          </cell>
        </row>
        <row r="29">
          <cell r="F29" t="str">
            <v>38620042 4</v>
          </cell>
          <cell r="G29">
            <v>493000</v>
          </cell>
          <cell r="M29">
            <v>442500</v>
          </cell>
        </row>
        <row r="30">
          <cell r="F30" t="str">
            <v>38620043 4</v>
          </cell>
          <cell r="G30">
            <v>723000</v>
          </cell>
          <cell r="M30">
            <v>315200</v>
          </cell>
        </row>
        <row r="31">
          <cell r="F31" t="str">
            <v>38620051 4</v>
          </cell>
          <cell r="G31">
            <v>394000</v>
          </cell>
          <cell r="M31">
            <v>394000</v>
          </cell>
        </row>
        <row r="32">
          <cell r="F32" t="str">
            <v>38620052 4</v>
          </cell>
          <cell r="G32">
            <v>641000</v>
          </cell>
          <cell r="M32">
            <v>641000</v>
          </cell>
        </row>
        <row r="33">
          <cell r="F33" t="str">
            <v>38620053 4</v>
          </cell>
          <cell r="G33">
            <v>493000</v>
          </cell>
          <cell r="M33">
            <v>284775</v>
          </cell>
        </row>
        <row r="34">
          <cell r="F34" t="str">
            <v>38620063 4</v>
          </cell>
          <cell r="G34">
            <v>296000</v>
          </cell>
          <cell r="M34">
            <v>0</v>
          </cell>
        </row>
        <row r="35">
          <cell r="F35" t="str">
            <v>38671</v>
          </cell>
          <cell r="G35">
            <v>20000000</v>
          </cell>
          <cell r="M35">
            <v>12621782</v>
          </cell>
        </row>
        <row r="36">
          <cell r="F36" t="str">
            <v>38670001 3</v>
          </cell>
          <cell r="G36">
            <v>2000000</v>
          </cell>
          <cell r="M36">
            <v>2000000</v>
          </cell>
        </row>
        <row r="37">
          <cell r="F37" t="str">
            <v>38670001 4</v>
          </cell>
          <cell r="G37">
            <v>2500000</v>
          </cell>
          <cell r="M37">
            <v>1729286</v>
          </cell>
        </row>
        <row r="38">
          <cell r="F38" t="str">
            <v>38670011 3</v>
          </cell>
          <cell r="G38">
            <v>31300</v>
          </cell>
          <cell r="M38">
            <v>0</v>
          </cell>
        </row>
        <row r="39">
          <cell r="F39" t="str">
            <v>38670011 4</v>
          </cell>
          <cell r="G39">
            <v>281700</v>
          </cell>
          <cell r="M39">
            <v>76443</v>
          </cell>
        </row>
        <row r="40">
          <cell r="F40" t="str">
            <v>38670012 3</v>
          </cell>
          <cell r="G40">
            <v>23500</v>
          </cell>
          <cell r="M40">
            <v>0</v>
          </cell>
        </row>
        <row r="41">
          <cell r="F41" t="str">
            <v>38670012 4</v>
          </cell>
          <cell r="G41">
            <v>211500</v>
          </cell>
          <cell r="M41">
            <v>211500</v>
          </cell>
        </row>
        <row r="42">
          <cell r="F42" t="str">
            <v>38670013 3</v>
          </cell>
          <cell r="G42">
            <v>51000</v>
          </cell>
          <cell r="M42">
            <v>0</v>
          </cell>
        </row>
        <row r="43">
          <cell r="F43" t="str">
            <v>38670013 4</v>
          </cell>
          <cell r="G43">
            <v>459000</v>
          </cell>
          <cell r="M43">
            <v>79804</v>
          </cell>
        </row>
        <row r="44">
          <cell r="F44" t="str">
            <v>38670014 3</v>
          </cell>
          <cell r="G44">
            <v>23500</v>
          </cell>
          <cell r="M44">
            <v>0</v>
          </cell>
        </row>
        <row r="45">
          <cell r="F45" t="str">
            <v>38670014 4</v>
          </cell>
          <cell r="G45">
            <v>211500</v>
          </cell>
          <cell r="M45">
            <v>211500</v>
          </cell>
        </row>
        <row r="46">
          <cell r="F46" t="str">
            <v>38670015 3</v>
          </cell>
          <cell r="G46">
            <v>70600</v>
          </cell>
          <cell r="M46">
            <v>33320</v>
          </cell>
        </row>
        <row r="47">
          <cell r="F47" t="str">
            <v>38670015 4</v>
          </cell>
          <cell r="G47">
            <v>635400</v>
          </cell>
          <cell r="M47">
            <v>497776</v>
          </cell>
        </row>
        <row r="48">
          <cell r="F48" t="str">
            <v>38670016 3</v>
          </cell>
          <cell r="G48">
            <v>31300</v>
          </cell>
          <cell r="M48">
            <v>0</v>
          </cell>
        </row>
        <row r="49">
          <cell r="F49" t="str">
            <v>38670016 4</v>
          </cell>
          <cell r="G49">
            <v>281700</v>
          </cell>
          <cell r="M49">
            <v>80000</v>
          </cell>
        </row>
        <row r="50">
          <cell r="F50" t="str">
            <v>38670017 3</v>
          </cell>
          <cell r="G50">
            <v>23500</v>
          </cell>
          <cell r="M50">
            <v>0</v>
          </cell>
        </row>
        <row r="51">
          <cell r="F51" t="str">
            <v>38670017 4</v>
          </cell>
          <cell r="G51">
            <v>211500</v>
          </cell>
          <cell r="M51">
            <v>211500</v>
          </cell>
        </row>
        <row r="52">
          <cell r="F52" t="str">
            <v>38670021 3</v>
          </cell>
          <cell r="G52">
            <v>51000</v>
          </cell>
          <cell r="M52">
            <v>0</v>
          </cell>
        </row>
        <row r="53">
          <cell r="F53" t="str">
            <v>38670021 4</v>
          </cell>
          <cell r="G53">
            <v>459000</v>
          </cell>
          <cell r="M53">
            <v>459000</v>
          </cell>
        </row>
        <row r="54">
          <cell r="F54" t="str">
            <v>38670022 3</v>
          </cell>
          <cell r="G54">
            <v>51000</v>
          </cell>
          <cell r="M54">
            <v>0</v>
          </cell>
        </row>
        <row r="55">
          <cell r="F55" t="str">
            <v>38670022 4</v>
          </cell>
          <cell r="G55">
            <v>459000</v>
          </cell>
          <cell r="M55">
            <v>141474</v>
          </cell>
        </row>
        <row r="56">
          <cell r="F56" t="str">
            <v>38670023 3</v>
          </cell>
          <cell r="G56">
            <v>51000</v>
          </cell>
          <cell r="M56">
            <v>0</v>
          </cell>
        </row>
        <row r="57">
          <cell r="F57" t="str">
            <v>38670023 4</v>
          </cell>
          <cell r="G57">
            <v>459000</v>
          </cell>
          <cell r="M57">
            <v>0</v>
          </cell>
        </row>
        <row r="58">
          <cell r="F58" t="str">
            <v>38670024 3</v>
          </cell>
          <cell r="G58">
            <v>51000</v>
          </cell>
          <cell r="M58">
            <v>0</v>
          </cell>
        </row>
        <row r="59">
          <cell r="F59" t="str">
            <v>38670024 4</v>
          </cell>
          <cell r="G59">
            <v>459000</v>
          </cell>
          <cell r="M59">
            <v>459000</v>
          </cell>
        </row>
        <row r="60">
          <cell r="F60" t="str">
            <v>38670025 3</v>
          </cell>
          <cell r="G60">
            <v>39200</v>
          </cell>
          <cell r="M60">
            <v>0</v>
          </cell>
        </row>
        <row r="61">
          <cell r="F61" t="str">
            <v>38670025 4</v>
          </cell>
          <cell r="G61">
            <v>352800</v>
          </cell>
          <cell r="M61">
            <v>352800</v>
          </cell>
        </row>
        <row r="62">
          <cell r="F62" t="str">
            <v>38670026 3</v>
          </cell>
          <cell r="G62">
            <v>70600</v>
          </cell>
          <cell r="M62">
            <v>0</v>
          </cell>
        </row>
        <row r="63">
          <cell r="F63" t="str">
            <v>38670026 4</v>
          </cell>
          <cell r="G63">
            <v>635400</v>
          </cell>
          <cell r="M63">
            <v>635400</v>
          </cell>
        </row>
        <row r="64">
          <cell r="F64" t="str">
            <v>38670027 3</v>
          </cell>
          <cell r="G64">
            <v>31300</v>
          </cell>
          <cell r="M64">
            <v>0</v>
          </cell>
        </row>
        <row r="65">
          <cell r="F65" t="str">
            <v>38670027 4</v>
          </cell>
          <cell r="G65">
            <v>281700</v>
          </cell>
          <cell r="M65">
            <v>281700</v>
          </cell>
        </row>
        <row r="66">
          <cell r="F66" t="str">
            <v>38670028 3</v>
          </cell>
          <cell r="G66">
            <v>31300</v>
          </cell>
          <cell r="M66">
            <v>0</v>
          </cell>
        </row>
        <row r="67">
          <cell r="F67" t="str">
            <v>38670028 4</v>
          </cell>
          <cell r="G67">
            <v>281700</v>
          </cell>
          <cell r="M67">
            <v>25202</v>
          </cell>
        </row>
        <row r="68">
          <cell r="F68" t="str">
            <v>38670029 3</v>
          </cell>
          <cell r="G68">
            <v>90200</v>
          </cell>
          <cell r="M68">
            <v>0</v>
          </cell>
        </row>
        <row r="69">
          <cell r="F69" t="str">
            <v>38670029 4</v>
          </cell>
          <cell r="G69">
            <v>811800</v>
          </cell>
          <cell r="M69">
            <v>0</v>
          </cell>
        </row>
        <row r="70">
          <cell r="F70" t="str">
            <v>38670031 3</v>
          </cell>
          <cell r="G70">
            <v>137800</v>
          </cell>
          <cell r="M70">
            <v>0</v>
          </cell>
        </row>
        <row r="71">
          <cell r="F71" t="str">
            <v>38670031 4</v>
          </cell>
          <cell r="G71">
            <v>1240200</v>
          </cell>
          <cell r="M71">
            <v>825172</v>
          </cell>
        </row>
        <row r="72">
          <cell r="F72" t="str">
            <v>38670032 3</v>
          </cell>
          <cell r="G72">
            <v>51000</v>
          </cell>
          <cell r="M72">
            <v>0</v>
          </cell>
        </row>
        <row r="73">
          <cell r="F73" t="str">
            <v>38670032 4</v>
          </cell>
          <cell r="G73">
            <v>459000</v>
          </cell>
          <cell r="M73">
            <v>459000</v>
          </cell>
        </row>
        <row r="74">
          <cell r="F74" t="str">
            <v>38670033 3</v>
          </cell>
          <cell r="G74">
            <v>117700</v>
          </cell>
          <cell r="M74">
            <v>0</v>
          </cell>
        </row>
        <row r="75">
          <cell r="F75" t="str">
            <v>38670033 4</v>
          </cell>
          <cell r="G75">
            <v>1059300</v>
          </cell>
          <cell r="M75">
            <v>377068</v>
          </cell>
        </row>
        <row r="76">
          <cell r="F76" t="str">
            <v>38670035 3</v>
          </cell>
          <cell r="G76">
            <v>157600</v>
          </cell>
          <cell r="M76">
            <v>157600</v>
          </cell>
        </row>
        <row r="77">
          <cell r="F77" t="str">
            <v>38670035 4</v>
          </cell>
          <cell r="G77">
            <v>1418400</v>
          </cell>
          <cell r="M77">
            <v>1418400</v>
          </cell>
        </row>
        <row r="78">
          <cell r="F78" t="str">
            <v>38670041 3</v>
          </cell>
          <cell r="G78">
            <v>90200</v>
          </cell>
          <cell r="M78">
            <v>0</v>
          </cell>
        </row>
        <row r="79">
          <cell r="F79" t="str">
            <v>38670041 4</v>
          </cell>
          <cell r="G79">
            <v>811800</v>
          </cell>
          <cell r="M79">
            <v>62052</v>
          </cell>
        </row>
        <row r="80">
          <cell r="F80" t="str">
            <v>38670042 3</v>
          </cell>
          <cell r="G80">
            <v>39200</v>
          </cell>
          <cell r="M80">
            <v>0</v>
          </cell>
        </row>
        <row r="81">
          <cell r="F81" t="str">
            <v>38670042 4</v>
          </cell>
          <cell r="G81">
            <v>352800</v>
          </cell>
          <cell r="M81">
            <v>182185</v>
          </cell>
        </row>
        <row r="82">
          <cell r="F82" t="str">
            <v>38670043 3</v>
          </cell>
          <cell r="G82">
            <v>90200</v>
          </cell>
          <cell r="M82">
            <v>0</v>
          </cell>
        </row>
        <row r="83">
          <cell r="F83" t="str">
            <v>38670043 4</v>
          </cell>
          <cell r="G83">
            <v>811800</v>
          </cell>
          <cell r="M83">
            <v>811800</v>
          </cell>
        </row>
        <row r="84">
          <cell r="F84" t="str">
            <v>38670051 3</v>
          </cell>
          <cell r="G84">
            <v>31300</v>
          </cell>
          <cell r="M84">
            <v>0</v>
          </cell>
        </row>
        <row r="85">
          <cell r="F85" t="str">
            <v>38670051 4</v>
          </cell>
          <cell r="G85">
            <v>281700</v>
          </cell>
          <cell r="M85">
            <v>0</v>
          </cell>
        </row>
        <row r="86">
          <cell r="F86" t="str">
            <v>38670052 3</v>
          </cell>
          <cell r="G86">
            <v>51000</v>
          </cell>
          <cell r="M86">
            <v>0</v>
          </cell>
        </row>
        <row r="87">
          <cell r="F87" t="str">
            <v>38670052 4</v>
          </cell>
          <cell r="G87">
            <v>459000</v>
          </cell>
          <cell r="M87">
            <v>459000</v>
          </cell>
        </row>
        <row r="88">
          <cell r="F88" t="str">
            <v>38670053 3</v>
          </cell>
          <cell r="G88">
            <v>39200</v>
          </cell>
          <cell r="M88">
            <v>0</v>
          </cell>
        </row>
        <row r="89">
          <cell r="F89" t="str">
            <v>38670053 4</v>
          </cell>
          <cell r="G89">
            <v>352800</v>
          </cell>
          <cell r="M89">
            <v>300000</v>
          </cell>
        </row>
        <row r="90">
          <cell r="F90" t="str">
            <v>38670067 3</v>
          </cell>
          <cell r="G90">
            <v>23500</v>
          </cell>
          <cell r="M90">
            <v>0</v>
          </cell>
        </row>
        <row r="91">
          <cell r="F91" t="str">
            <v>38670067 4</v>
          </cell>
          <cell r="G91">
            <v>211500</v>
          </cell>
          <cell r="M91">
            <v>83800</v>
          </cell>
        </row>
        <row r="92">
          <cell r="F92" t="str">
            <v>38672</v>
          </cell>
          <cell r="G92">
            <v>160000</v>
          </cell>
          <cell r="M92">
            <v>80000</v>
          </cell>
        </row>
        <row r="93">
          <cell r="F93" t="str">
            <v>38670004 4</v>
          </cell>
          <cell r="G93">
            <v>80000</v>
          </cell>
          <cell r="M93">
            <v>80000</v>
          </cell>
        </row>
        <row r="94">
          <cell r="F94" t="str">
            <v>38670006 4</v>
          </cell>
          <cell r="G94">
            <v>80000</v>
          </cell>
          <cell r="M94">
            <v>0</v>
          </cell>
        </row>
        <row r="95">
          <cell r="G95">
            <v>181061125</v>
          </cell>
          <cell r="M95">
            <v>120222370</v>
          </cell>
        </row>
        <row r="96">
          <cell r="F96" t="str">
            <v>3863</v>
          </cell>
          <cell r="G96">
            <v>21360000</v>
          </cell>
          <cell r="M96">
            <v>15045879</v>
          </cell>
        </row>
        <row r="97">
          <cell r="F97" t="str">
            <v>38630011 4</v>
          </cell>
          <cell r="G97">
            <v>300000</v>
          </cell>
          <cell r="M97">
            <v>197300</v>
          </cell>
        </row>
        <row r="98">
          <cell r="F98" t="str">
            <v>38630012 4</v>
          </cell>
          <cell r="G98">
            <v>200000</v>
          </cell>
          <cell r="M98">
            <v>0</v>
          </cell>
        </row>
        <row r="99">
          <cell r="F99" t="str">
            <v>38630013 4</v>
          </cell>
          <cell r="G99">
            <v>620000</v>
          </cell>
          <cell r="M99">
            <v>359889</v>
          </cell>
        </row>
        <row r="100">
          <cell r="F100" t="str">
            <v>38630014 4</v>
          </cell>
          <cell r="G100">
            <v>200000</v>
          </cell>
          <cell r="M100">
            <v>0</v>
          </cell>
        </row>
        <row r="101">
          <cell r="F101" t="str">
            <v>38630015 4</v>
          </cell>
          <cell r="G101">
            <v>420000</v>
          </cell>
          <cell r="M101">
            <v>214338</v>
          </cell>
        </row>
        <row r="102">
          <cell r="F102" t="str">
            <v>38630016 4</v>
          </cell>
          <cell r="G102">
            <v>200000</v>
          </cell>
          <cell r="M102">
            <v>0</v>
          </cell>
        </row>
        <row r="103">
          <cell r="F103" t="str">
            <v>38630017 4</v>
          </cell>
          <cell r="G103">
            <v>500000</v>
          </cell>
          <cell r="M103">
            <v>500000</v>
          </cell>
        </row>
        <row r="104">
          <cell r="F104" t="str">
            <v>38630021 4</v>
          </cell>
          <cell r="G104">
            <v>640000</v>
          </cell>
          <cell r="M104">
            <v>595143</v>
          </cell>
        </row>
        <row r="105">
          <cell r="F105" t="str">
            <v>38630022 4</v>
          </cell>
          <cell r="G105">
            <v>600000</v>
          </cell>
          <cell r="M105">
            <v>424051</v>
          </cell>
        </row>
        <row r="106">
          <cell r="F106" t="str">
            <v>38630023 4</v>
          </cell>
          <cell r="G106">
            <v>900000</v>
          </cell>
          <cell r="M106">
            <v>880380</v>
          </cell>
        </row>
        <row r="107">
          <cell r="F107" t="str">
            <v>38630024 4</v>
          </cell>
          <cell r="G107">
            <v>640000</v>
          </cell>
          <cell r="M107">
            <v>517435</v>
          </cell>
        </row>
        <row r="108">
          <cell r="F108" t="str">
            <v>38630025 4</v>
          </cell>
          <cell r="G108">
            <v>800000</v>
          </cell>
          <cell r="M108">
            <v>799924</v>
          </cell>
        </row>
        <row r="109">
          <cell r="F109" t="str">
            <v>38630026 4</v>
          </cell>
          <cell r="G109">
            <v>800000</v>
          </cell>
          <cell r="M109">
            <v>776529</v>
          </cell>
        </row>
        <row r="110">
          <cell r="F110" t="str">
            <v>38630027 4</v>
          </cell>
          <cell r="G110">
            <v>400000</v>
          </cell>
          <cell r="M110">
            <v>28749</v>
          </cell>
        </row>
        <row r="111">
          <cell r="F111" t="str">
            <v>38630028 4</v>
          </cell>
          <cell r="G111">
            <v>200000</v>
          </cell>
          <cell r="M111">
            <v>0</v>
          </cell>
        </row>
        <row r="112">
          <cell r="F112" t="str">
            <v>38630029 4</v>
          </cell>
          <cell r="G112">
            <v>800000</v>
          </cell>
          <cell r="M112">
            <v>786520</v>
          </cell>
        </row>
        <row r="113">
          <cell r="F113" t="str">
            <v>38630031 4</v>
          </cell>
          <cell r="G113">
            <v>1200000</v>
          </cell>
          <cell r="M113">
            <v>1194311</v>
          </cell>
        </row>
        <row r="114">
          <cell r="F114" t="str">
            <v>38630032 4</v>
          </cell>
          <cell r="G114">
            <v>300000</v>
          </cell>
          <cell r="M114">
            <v>192597</v>
          </cell>
        </row>
        <row r="115">
          <cell r="F115" t="str">
            <v>38630033 4</v>
          </cell>
          <cell r="G115">
            <v>5220000</v>
          </cell>
          <cell r="M115">
            <v>2122657</v>
          </cell>
        </row>
        <row r="116">
          <cell r="F116" t="str">
            <v>38630035 4</v>
          </cell>
          <cell r="G116">
            <v>1500000</v>
          </cell>
          <cell r="M116">
            <v>1495754</v>
          </cell>
        </row>
        <row r="117">
          <cell r="F117" t="str">
            <v>38630041 4</v>
          </cell>
          <cell r="G117">
            <v>800000</v>
          </cell>
          <cell r="M117">
            <v>800000</v>
          </cell>
        </row>
        <row r="118">
          <cell r="F118" t="str">
            <v>38630042 4</v>
          </cell>
          <cell r="G118">
            <v>800000</v>
          </cell>
          <cell r="M118">
            <v>757621</v>
          </cell>
        </row>
        <row r="119">
          <cell r="F119" t="str">
            <v>38630043 4</v>
          </cell>
          <cell r="G119">
            <v>800000</v>
          </cell>
          <cell r="M119">
            <v>800000</v>
          </cell>
        </row>
        <row r="120">
          <cell r="F120" t="str">
            <v>38630051 4</v>
          </cell>
          <cell r="G120">
            <v>800000</v>
          </cell>
          <cell r="M120">
            <v>768137</v>
          </cell>
        </row>
        <row r="121">
          <cell r="F121" t="str">
            <v>38630052 4</v>
          </cell>
          <cell r="G121">
            <v>640000</v>
          </cell>
          <cell r="M121">
            <v>639999</v>
          </cell>
        </row>
        <row r="122">
          <cell r="F122" t="str">
            <v>38630053 4</v>
          </cell>
          <cell r="G122">
            <v>640000</v>
          </cell>
          <cell r="M122">
            <v>0</v>
          </cell>
        </row>
        <row r="123">
          <cell r="F123" t="str">
            <v>38630065 4</v>
          </cell>
          <cell r="G123">
            <v>440000</v>
          </cell>
          <cell r="M123">
            <v>194545</v>
          </cell>
        </row>
        <row r="124">
          <cell r="F124" t="str">
            <v>386310</v>
          </cell>
          <cell r="G124">
            <v>8028000</v>
          </cell>
          <cell r="M124">
            <v>0</v>
          </cell>
        </row>
        <row r="125">
          <cell r="F125" t="str">
            <v>38630051</v>
          </cell>
          <cell r="G125">
            <v>80000</v>
          </cell>
          <cell r="M125">
            <v>0</v>
          </cell>
        </row>
        <row r="126">
          <cell r="F126" t="str">
            <v>38630053</v>
          </cell>
          <cell r="G126">
            <v>7948000</v>
          </cell>
          <cell r="M126">
            <v>0</v>
          </cell>
        </row>
        <row r="127">
          <cell r="F127" t="str">
            <v>3868</v>
          </cell>
          <cell r="G127">
            <v>66885125</v>
          </cell>
          <cell r="M127">
            <v>55727927</v>
          </cell>
        </row>
        <row r="128">
          <cell r="F128" t="str">
            <v>38680001 3</v>
          </cell>
          <cell r="G128">
            <v>9730000</v>
          </cell>
          <cell r="M128">
            <v>9705378</v>
          </cell>
        </row>
        <row r="129">
          <cell r="F129" t="str">
            <v>38680001 4</v>
          </cell>
          <cell r="G129">
            <v>10500000</v>
          </cell>
          <cell r="M129">
            <v>10467276</v>
          </cell>
        </row>
        <row r="130">
          <cell r="F130" t="str">
            <v>38680011 3</v>
          </cell>
          <cell r="G130">
            <v>500000</v>
          </cell>
          <cell r="M130">
            <v>264000</v>
          </cell>
        </row>
        <row r="131">
          <cell r="F131" t="str">
            <v>38680011 4</v>
          </cell>
          <cell r="G131">
            <v>240000</v>
          </cell>
          <cell r="M131">
            <v>240000</v>
          </cell>
        </row>
        <row r="132">
          <cell r="F132" t="str">
            <v>38680012 3</v>
          </cell>
          <cell r="G132">
            <v>81200</v>
          </cell>
          <cell r="M132">
            <v>0</v>
          </cell>
        </row>
        <row r="133">
          <cell r="F133" t="str">
            <v>38680012 4</v>
          </cell>
          <cell r="G133">
            <v>300000</v>
          </cell>
          <cell r="M133">
            <v>300000</v>
          </cell>
        </row>
        <row r="134">
          <cell r="F134" t="str">
            <v>38680013 3</v>
          </cell>
          <cell r="G134">
            <v>10000</v>
          </cell>
          <cell r="M134">
            <v>0</v>
          </cell>
        </row>
        <row r="135">
          <cell r="F135" t="str">
            <v>38680013 4</v>
          </cell>
          <cell r="G135">
            <v>400000</v>
          </cell>
          <cell r="M135">
            <v>388106</v>
          </cell>
        </row>
        <row r="136">
          <cell r="F136" t="str">
            <v>38680014 3</v>
          </cell>
          <cell r="G136">
            <v>0</v>
          </cell>
          <cell r="M136">
            <v>0</v>
          </cell>
        </row>
        <row r="137">
          <cell r="F137" t="str">
            <v>38680014 4</v>
          </cell>
          <cell r="G137">
            <v>240000</v>
          </cell>
          <cell r="M137">
            <v>240000</v>
          </cell>
        </row>
        <row r="138">
          <cell r="F138" t="str">
            <v>38680015 3</v>
          </cell>
          <cell r="G138">
            <v>1010000</v>
          </cell>
          <cell r="M138">
            <v>881307</v>
          </cell>
        </row>
        <row r="139">
          <cell r="F139" t="str">
            <v>38680015 4</v>
          </cell>
          <cell r="G139">
            <v>400000</v>
          </cell>
          <cell r="M139">
            <v>393934</v>
          </cell>
        </row>
        <row r="140">
          <cell r="F140" t="str">
            <v>38680016 3</v>
          </cell>
          <cell r="G140">
            <v>300000</v>
          </cell>
          <cell r="M140">
            <v>0</v>
          </cell>
        </row>
        <row r="141">
          <cell r="F141" t="str">
            <v>38680016 4</v>
          </cell>
          <cell r="G141">
            <v>240000</v>
          </cell>
          <cell r="M141">
            <v>200000</v>
          </cell>
        </row>
        <row r="142">
          <cell r="F142" t="str">
            <v>38680017 3</v>
          </cell>
          <cell r="G142">
            <v>300000</v>
          </cell>
          <cell r="M142">
            <v>27000</v>
          </cell>
        </row>
        <row r="143">
          <cell r="F143" t="str">
            <v>38680017 4</v>
          </cell>
          <cell r="G143">
            <v>300000</v>
          </cell>
          <cell r="M143">
            <v>296038</v>
          </cell>
        </row>
        <row r="144">
          <cell r="F144" t="str">
            <v>38680021 3</v>
          </cell>
          <cell r="G144">
            <v>800000</v>
          </cell>
          <cell r="M144">
            <v>705982</v>
          </cell>
        </row>
        <row r="145">
          <cell r="F145" t="str">
            <v>38680021 4</v>
          </cell>
          <cell r="G145">
            <v>240000</v>
          </cell>
          <cell r="M145">
            <v>240000</v>
          </cell>
        </row>
        <row r="146">
          <cell r="F146" t="str">
            <v>38680022 3</v>
          </cell>
          <cell r="G146">
            <v>600000</v>
          </cell>
          <cell r="M146">
            <v>246672</v>
          </cell>
        </row>
        <row r="147">
          <cell r="F147" t="str">
            <v>38680022 4</v>
          </cell>
          <cell r="G147">
            <v>300000</v>
          </cell>
          <cell r="M147">
            <v>300000</v>
          </cell>
        </row>
        <row r="148">
          <cell r="F148" t="str">
            <v>38680023 3</v>
          </cell>
          <cell r="G148">
            <v>900000</v>
          </cell>
          <cell r="M148">
            <v>677882</v>
          </cell>
        </row>
        <row r="149">
          <cell r="F149" t="str">
            <v>38680023 4</v>
          </cell>
          <cell r="G149">
            <v>300000</v>
          </cell>
          <cell r="M149">
            <v>300000</v>
          </cell>
        </row>
        <row r="150">
          <cell r="F150" t="str">
            <v>38680024 3</v>
          </cell>
          <cell r="G150">
            <v>600000</v>
          </cell>
          <cell r="M150">
            <v>496027</v>
          </cell>
        </row>
        <row r="151">
          <cell r="F151" t="str">
            <v>38680024 4</v>
          </cell>
          <cell r="G151">
            <v>240000</v>
          </cell>
          <cell r="M151">
            <v>240000</v>
          </cell>
        </row>
        <row r="152">
          <cell r="F152" t="str">
            <v>38680025 3</v>
          </cell>
          <cell r="G152">
            <v>400000</v>
          </cell>
          <cell r="M152">
            <v>0</v>
          </cell>
        </row>
        <row r="153">
          <cell r="F153" t="str">
            <v>38680025 4</v>
          </cell>
          <cell r="G153">
            <v>300000</v>
          </cell>
          <cell r="M153">
            <v>269424</v>
          </cell>
        </row>
        <row r="154">
          <cell r="F154" t="str">
            <v>38680026 3</v>
          </cell>
          <cell r="G154">
            <v>1100000</v>
          </cell>
          <cell r="M154">
            <v>664980</v>
          </cell>
        </row>
        <row r="155">
          <cell r="F155" t="str">
            <v>38680026 4</v>
          </cell>
          <cell r="G155">
            <v>400000</v>
          </cell>
          <cell r="M155">
            <v>399999</v>
          </cell>
        </row>
        <row r="156">
          <cell r="F156" t="str">
            <v>38680027 3</v>
          </cell>
          <cell r="G156">
            <v>400000</v>
          </cell>
          <cell r="M156">
            <v>200519</v>
          </cell>
        </row>
        <row r="157">
          <cell r="F157" t="str">
            <v>38680027 4</v>
          </cell>
          <cell r="G157">
            <v>300000</v>
          </cell>
          <cell r="M157">
            <v>299999</v>
          </cell>
        </row>
        <row r="158">
          <cell r="F158" t="str">
            <v>38680028 3</v>
          </cell>
          <cell r="G158">
            <v>500000</v>
          </cell>
          <cell r="M158">
            <v>167250</v>
          </cell>
        </row>
        <row r="159">
          <cell r="F159" t="str">
            <v>38680028 4</v>
          </cell>
          <cell r="G159">
            <v>240000</v>
          </cell>
          <cell r="M159">
            <v>200000</v>
          </cell>
        </row>
        <row r="160">
          <cell r="F160" t="str">
            <v>38680029 3</v>
          </cell>
          <cell r="G160">
            <v>1300000</v>
          </cell>
          <cell r="M160">
            <v>1268242</v>
          </cell>
        </row>
        <row r="161">
          <cell r="F161" t="str">
            <v>38680029 4</v>
          </cell>
          <cell r="G161">
            <v>1200000</v>
          </cell>
          <cell r="M161">
            <v>1190345</v>
          </cell>
        </row>
        <row r="162">
          <cell r="F162" t="str">
            <v>38680031 3</v>
          </cell>
          <cell r="G162">
            <v>1400000</v>
          </cell>
          <cell r="M162">
            <v>1384760</v>
          </cell>
        </row>
        <row r="163">
          <cell r="F163" t="str">
            <v>38680031 4</v>
          </cell>
          <cell r="G163">
            <v>800000</v>
          </cell>
          <cell r="M163">
            <v>800000</v>
          </cell>
        </row>
        <row r="164">
          <cell r="F164" t="str">
            <v>38680032 3</v>
          </cell>
          <cell r="G164">
            <v>600000</v>
          </cell>
          <cell r="M164">
            <v>443734</v>
          </cell>
        </row>
        <row r="165">
          <cell r="F165" t="str">
            <v>38680032 4</v>
          </cell>
          <cell r="G165">
            <v>240000</v>
          </cell>
          <cell r="M165">
            <v>239962</v>
          </cell>
        </row>
        <row r="166">
          <cell r="F166" t="str">
            <v>38680033 3</v>
          </cell>
          <cell r="G166">
            <v>10240000</v>
          </cell>
          <cell r="M166">
            <v>4722863</v>
          </cell>
        </row>
        <row r="167">
          <cell r="F167" t="str">
            <v>38680033 4</v>
          </cell>
          <cell r="G167">
            <v>8000000</v>
          </cell>
          <cell r="M167">
            <v>6520440</v>
          </cell>
        </row>
        <row r="168">
          <cell r="F168" t="str">
            <v>38680035 3</v>
          </cell>
          <cell r="G168">
            <v>4320000</v>
          </cell>
          <cell r="M168">
            <v>4310194</v>
          </cell>
        </row>
        <row r="169">
          <cell r="F169" t="str">
            <v>38680035 4</v>
          </cell>
          <cell r="G169">
            <v>800000</v>
          </cell>
          <cell r="M169">
            <v>799999</v>
          </cell>
        </row>
        <row r="170">
          <cell r="F170" t="str">
            <v>38680041 3</v>
          </cell>
          <cell r="G170">
            <v>705368</v>
          </cell>
          <cell r="M170">
            <v>705366</v>
          </cell>
        </row>
        <row r="171">
          <cell r="F171" t="str">
            <v>38680041 4</v>
          </cell>
          <cell r="G171">
            <v>400000</v>
          </cell>
          <cell r="M171">
            <v>400000</v>
          </cell>
        </row>
        <row r="172">
          <cell r="F172" t="str">
            <v>38680042 3</v>
          </cell>
          <cell r="G172">
            <v>700000</v>
          </cell>
          <cell r="M172">
            <v>691463</v>
          </cell>
        </row>
        <row r="173">
          <cell r="F173" t="str">
            <v>38680042 4</v>
          </cell>
          <cell r="G173">
            <v>240000</v>
          </cell>
          <cell r="M173">
            <v>240000</v>
          </cell>
        </row>
        <row r="174">
          <cell r="F174" t="str">
            <v>38680043 3</v>
          </cell>
          <cell r="G174">
            <v>900000</v>
          </cell>
          <cell r="M174">
            <v>846163</v>
          </cell>
        </row>
        <row r="175">
          <cell r="F175" t="str">
            <v>38680043 4</v>
          </cell>
          <cell r="G175">
            <v>400000</v>
          </cell>
          <cell r="M175">
            <v>399862</v>
          </cell>
        </row>
        <row r="176">
          <cell r="F176" t="str">
            <v>38680051 3</v>
          </cell>
          <cell r="G176">
            <v>39245</v>
          </cell>
          <cell r="M176">
            <v>3681</v>
          </cell>
        </row>
        <row r="177">
          <cell r="F177" t="str">
            <v>38680051 4</v>
          </cell>
          <cell r="G177">
            <v>240000</v>
          </cell>
          <cell r="M177">
            <v>234019</v>
          </cell>
        </row>
        <row r="178">
          <cell r="F178" t="str">
            <v>38680052 3</v>
          </cell>
          <cell r="G178">
            <v>360000</v>
          </cell>
          <cell r="M178">
            <v>267596</v>
          </cell>
        </row>
        <row r="179">
          <cell r="F179" t="str">
            <v>38680052 4</v>
          </cell>
          <cell r="G179">
            <v>400000</v>
          </cell>
          <cell r="M179">
            <v>397900</v>
          </cell>
        </row>
        <row r="180">
          <cell r="F180" t="str">
            <v>38680053 3</v>
          </cell>
          <cell r="G180">
            <v>649312</v>
          </cell>
          <cell r="M180">
            <v>649311</v>
          </cell>
        </row>
        <row r="181">
          <cell r="F181" t="str">
            <v>38680053 4</v>
          </cell>
          <cell r="G181">
            <v>240000</v>
          </cell>
          <cell r="M181">
            <v>239811</v>
          </cell>
        </row>
        <row r="182">
          <cell r="F182" t="str">
            <v>38680067 3</v>
          </cell>
          <cell r="G182">
            <v>300000</v>
          </cell>
          <cell r="M182">
            <v>60444</v>
          </cell>
        </row>
        <row r="183">
          <cell r="F183" t="str">
            <v>38680067 4</v>
          </cell>
          <cell r="G183">
            <v>240000</v>
          </cell>
          <cell r="M183">
            <v>99999</v>
          </cell>
        </row>
        <row r="184">
          <cell r="F184" t="str">
            <v>386810</v>
          </cell>
          <cell r="G184">
            <v>7064000</v>
          </cell>
          <cell r="M184">
            <v>5500877</v>
          </cell>
        </row>
        <row r="185">
          <cell r="F185" t="str">
            <v>3865</v>
          </cell>
          <cell r="G185">
            <v>14780000</v>
          </cell>
          <cell r="M185">
            <v>10378764</v>
          </cell>
        </row>
        <row r="186">
          <cell r="F186" t="str">
            <v>38650011 4</v>
          </cell>
          <cell r="G186">
            <v>240000</v>
          </cell>
          <cell r="M186">
            <v>240000</v>
          </cell>
        </row>
        <row r="187">
          <cell r="F187" t="str">
            <v>38650012 4</v>
          </cell>
          <cell r="G187">
            <v>300000</v>
          </cell>
          <cell r="M187">
            <v>0</v>
          </cell>
        </row>
        <row r="188">
          <cell r="F188" t="str">
            <v>38650013 4</v>
          </cell>
          <cell r="G188">
            <v>640000</v>
          </cell>
          <cell r="M188">
            <v>0</v>
          </cell>
        </row>
        <row r="189">
          <cell r="F189" t="str">
            <v>38650014 4</v>
          </cell>
          <cell r="G189">
            <v>240000</v>
          </cell>
          <cell r="M189">
            <v>240000</v>
          </cell>
        </row>
        <row r="190">
          <cell r="F190" t="str">
            <v>38650015 4</v>
          </cell>
          <cell r="G190">
            <v>640000</v>
          </cell>
          <cell r="M190">
            <v>150000</v>
          </cell>
        </row>
        <row r="191">
          <cell r="F191" t="str">
            <v>38650016 4</v>
          </cell>
          <cell r="G191">
            <v>240000</v>
          </cell>
          <cell r="M191">
            <v>0</v>
          </cell>
        </row>
        <row r="192">
          <cell r="F192" t="str">
            <v>38650017 4</v>
          </cell>
          <cell r="G192">
            <v>300000</v>
          </cell>
          <cell r="M192">
            <v>222805</v>
          </cell>
        </row>
        <row r="193">
          <cell r="F193" t="str">
            <v>38650021 4</v>
          </cell>
          <cell r="G193">
            <v>480000</v>
          </cell>
          <cell r="M193">
            <v>462642</v>
          </cell>
        </row>
        <row r="194">
          <cell r="F194" t="str">
            <v>38650022 4</v>
          </cell>
          <cell r="G194">
            <v>500000</v>
          </cell>
          <cell r="M194">
            <v>365242</v>
          </cell>
        </row>
        <row r="195">
          <cell r="F195" t="str">
            <v>38650023 4</v>
          </cell>
          <cell r="G195">
            <v>640000</v>
          </cell>
          <cell r="M195">
            <v>624482</v>
          </cell>
        </row>
        <row r="196">
          <cell r="F196" t="str">
            <v>38650024 4</v>
          </cell>
          <cell r="G196">
            <v>400000</v>
          </cell>
          <cell r="M196">
            <v>379963</v>
          </cell>
        </row>
        <row r="197">
          <cell r="F197" t="str">
            <v>38650025 4</v>
          </cell>
          <cell r="G197">
            <v>400000</v>
          </cell>
          <cell r="M197">
            <v>400000</v>
          </cell>
        </row>
        <row r="198">
          <cell r="F198" t="str">
            <v>38650026 4</v>
          </cell>
          <cell r="G198">
            <v>640000</v>
          </cell>
          <cell r="M198">
            <v>638919</v>
          </cell>
        </row>
        <row r="199">
          <cell r="F199" t="str">
            <v>38650027 4</v>
          </cell>
          <cell r="G199">
            <v>800000</v>
          </cell>
          <cell r="M199">
            <v>768196</v>
          </cell>
        </row>
        <row r="200">
          <cell r="F200" t="str">
            <v>38650028 4</v>
          </cell>
          <cell r="G200">
            <v>400000</v>
          </cell>
          <cell r="M200">
            <v>0</v>
          </cell>
        </row>
        <row r="201">
          <cell r="F201" t="str">
            <v>38650029 4</v>
          </cell>
          <cell r="G201">
            <v>720000</v>
          </cell>
          <cell r="M201">
            <v>707072</v>
          </cell>
        </row>
        <row r="202">
          <cell r="F202" t="str">
            <v>38650031 4</v>
          </cell>
          <cell r="G202">
            <v>800000</v>
          </cell>
          <cell r="M202">
            <v>800000</v>
          </cell>
        </row>
        <row r="203">
          <cell r="F203" t="str">
            <v>38650032 4</v>
          </cell>
          <cell r="G203">
            <v>800000</v>
          </cell>
          <cell r="M203">
            <v>692364</v>
          </cell>
        </row>
        <row r="204">
          <cell r="F204" t="str">
            <v>38650033 4</v>
          </cell>
          <cell r="G204">
            <v>800000</v>
          </cell>
          <cell r="M204">
            <v>0</v>
          </cell>
        </row>
        <row r="205">
          <cell r="F205" t="str">
            <v>38650035 4</v>
          </cell>
          <cell r="G205">
            <v>800000</v>
          </cell>
          <cell r="M205">
            <v>800000</v>
          </cell>
        </row>
        <row r="206">
          <cell r="F206" t="str">
            <v>38650041 4</v>
          </cell>
          <cell r="G206">
            <v>640000</v>
          </cell>
          <cell r="M206">
            <v>640000</v>
          </cell>
        </row>
        <row r="207">
          <cell r="F207" t="str">
            <v>38650042 4</v>
          </cell>
          <cell r="G207">
            <v>640000</v>
          </cell>
          <cell r="M207">
            <v>482249</v>
          </cell>
        </row>
        <row r="208">
          <cell r="F208" t="str">
            <v>38650043 4</v>
          </cell>
          <cell r="G208">
            <v>640000</v>
          </cell>
          <cell r="M208">
            <v>640000</v>
          </cell>
        </row>
        <row r="209">
          <cell r="F209" t="str">
            <v>38650051 4</v>
          </cell>
          <cell r="G209">
            <v>480000</v>
          </cell>
          <cell r="M209">
            <v>461100</v>
          </cell>
        </row>
        <row r="210">
          <cell r="F210" t="str">
            <v>38650052 4</v>
          </cell>
          <cell r="G210">
            <v>480000</v>
          </cell>
          <cell r="M210">
            <v>433754</v>
          </cell>
        </row>
        <row r="211">
          <cell r="F211" t="str">
            <v>38650053 4</v>
          </cell>
          <cell r="G211">
            <v>640000</v>
          </cell>
          <cell r="M211">
            <v>0</v>
          </cell>
        </row>
        <row r="212">
          <cell r="F212" t="str">
            <v>38650065 4</v>
          </cell>
          <cell r="G212">
            <v>480000</v>
          </cell>
          <cell r="M212">
            <v>229976</v>
          </cell>
        </row>
        <row r="213">
          <cell r="F213" t="str">
            <v>3870</v>
          </cell>
          <cell r="G213">
            <v>50008000</v>
          </cell>
          <cell r="M213">
            <v>27635473</v>
          </cell>
        </row>
        <row r="214">
          <cell r="F214" t="str">
            <v>38700001 3</v>
          </cell>
          <cell r="G214">
            <v>5632550</v>
          </cell>
          <cell r="M214">
            <v>5562020</v>
          </cell>
        </row>
        <row r="215">
          <cell r="F215" t="str">
            <v>38700001 4</v>
          </cell>
          <cell r="G215">
            <v>4784500</v>
          </cell>
          <cell r="M215">
            <v>4778238</v>
          </cell>
        </row>
        <row r="216">
          <cell r="F216" t="str">
            <v>38700011 3</v>
          </cell>
          <cell r="G216">
            <v>754000</v>
          </cell>
          <cell r="M216">
            <v>41559</v>
          </cell>
        </row>
        <row r="217">
          <cell r="F217" t="str">
            <v>38700011 4</v>
          </cell>
          <cell r="G217">
            <v>560000</v>
          </cell>
          <cell r="M217">
            <v>556432</v>
          </cell>
        </row>
        <row r="218">
          <cell r="F218" t="str">
            <v>38700012 3</v>
          </cell>
          <cell r="G218">
            <v>490000</v>
          </cell>
          <cell r="M218">
            <v>0</v>
          </cell>
        </row>
        <row r="219">
          <cell r="F219" t="str">
            <v>38700012 4</v>
          </cell>
          <cell r="G219">
            <v>500000</v>
          </cell>
          <cell r="M219">
            <v>500000</v>
          </cell>
        </row>
        <row r="220">
          <cell r="F220" t="str">
            <v>38700013 3</v>
          </cell>
          <cell r="G220">
            <v>868000</v>
          </cell>
          <cell r="M220">
            <v>0</v>
          </cell>
        </row>
        <row r="221">
          <cell r="F221" t="str">
            <v>38700013 4</v>
          </cell>
          <cell r="G221">
            <v>320000</v>
          </cell>
          <cell r="M221">
            <v>239165</v>
          </cell>
        </row>
        <row r="222">
          <cell r="F222" t="str">
            <v>38700014 3</v>
          </cell>
          <cell r="G222">
            <v>508000</v>
          </cell>
          <cell r="M222">
            <v>128905</v>
          </cell>
        </row>
        <row r="223">
          <cell r="F223" t="str">
            <v>38700014 4</v>
          </cell>
          <cell r="G223">
            <v>320000</v>
          </cell>
          <cell r="M223">
            <v>0</v>
          </cell>
        </row>
        <row r="224">
          <cell r="F224" t="str">
            <v>38700015 3</v>
          </cell>
          <cell r="G224">
            <v>1408000</v>
          </cell>
          <cell r="M224">
            <v>56800</v>
          </cell>
        </row>
        <row r="225">
          <cell r="F225" t="str">
            <v>38700015 4</v>
          </cell>
          <cell r="G225">
            <v>320000</v>
          </cell>
          <cell r="M225">
            <v>227904</v>
          </cell>
        </row>
        <row r="226">
          <cell r="F226" t="str">
            <v>38700016 3</v>
          </cell>
          <cell r="G226">
            <v>500000</v>
          </cell>
          <cell r="M226">
            <v>0</v>
          </cell>
        </row>
        <row r="227">
          <cell r="F227" t="str">
            <v>38700016 4</v>
          </cell>
          <cell r="G227">
            <v>400000</v>
          </cell>
          <cell r="M227">
            <v>81000</v>
          </cell>
        </row>
        <row r="228">
          <cell r="F228" t="str">
            <v>38700017 3</v>
          </cell>
          <cell r="G228">
            <v>760000</v>
          </cell>
          <cell r="M228">
            <v>0</v>
          </cell>
        </row>
        <row r="229">
          <cell r="F229" t="str">
            <v>38700017 4</v>
          </cell>
          <cell r="G229">
            <v>500000</v>
          </cell>
          <cell r="M229">
            <v>489632</v>
          </cell>
        </row>
        <row r="230">
          <cell r="F230" t="str">
            <v>38700021 3</v>
          </cell>
          <cell r="G230">
            <v>1000000</v>
          </cell>
          <cell r="M230">
            <v>1000000</v>
          </cell>
        </row>
        <row r="231">
          <cell r="F231" t="str">
            <v>38700021 4</v>
          </cell>
          <cell r="G231">
            <v>315900</v>
          </cell>
          <cell r="M231">
            <v>315420</v>
          </cell>
        </row>
        <row r="232">
          <cell r="F232" t="str">
            <v>38700022 3</v>
          </cell>
          <cell r="G232">
            <v>850000</v>
          </cell>
          <cell r="M232">
            <v>0</v>
          </cell>
        </row>
        <row r="233">
          <cell r="F233" t="str">
            <v>38700022 4</v>
          </cell>
          <cell r="G233">
            <v>500000</v>
          </cell>
          <cell r="M233">
            <v>463956</v>
          </cell>
        </row>
        <row r="234">
          <cell r="F234" t="str">
            <v>38700023 3</v>
          </cell>
          <cell r="G234">
            <v>1310000</v>
          </cell>
          <cell r="M234">
            <v>0</v>
          </cell>
        </row>
        <row r="235">
          <cell r="F235" t="str">
            <v>38700023 4</v>
          </cell>
          <cell r="G235">
            <v>400000</v>
          </cell>
          <cell r="M235">
            <v>400000</v>
          </cell>
        </row>
        <row r="236">
          <cell r="F236" t="str">
            <v>38700024 3</v>
          </cell>
          <cell r="G236">
            <v>860000</v>
          </cell>
          <cell r="M236">
            <v>0</v>
          </cell>
        </row>
        <row r="237">
          <cell r="F237" t="str">
            <v>38700024 4</v>
          </cell>
          <cell r="G237">
            <v>400000</v>
          </cell>
          <cell r="M237">
            <v>398162</v>
          </cell>
        </row>
        <row r="238">
          <cell r="F238" t="str">
            <v>38700025 3</v>
          </cell>
          <cell r="G238">
            <v>1040000</v>
          </cell>
          <cell r="M238">
            <v>0</v>
          </cell>
        </row>
        <row r="239">
          <cell r="F239" t="str">
            <v>38700025 4</v>
          </cell>
          <cell r="G239">
            <v>400000</v>
          </cell>
          <cell r="M239">
            <v>399999</v>
          </cell>
        </row>
        <row r="240">
          <cell r="F240" t="str">
            <v>38700026 3</v>
          </cell>
          <cell r="G240">
            <v>1040000</v>
          </cell>
          <cell r="M240">
            <v>79018</v>
          </cell>
        </row>
        <row r="241">
          <cell r="F241" t="str">
            <v>38700026 4</v>
          </cell>
          <cell r="G241">
            <v>400000</v>
          </cell>
          <cell r="M241">
            <v>399999</v>
          </cell>
        </row>
        <row r="242">
          <cell r="F242" t="str">
            <v>38700027 3</v>
          </cell>
          <cell r="G242">
            <v>670000</v>
          </cell>
          <cell r="M242">
            <v>90000</v>
          </cell>
        </row>
        <row r="243">
          <cell r="F243" t="str">
            <v>38700027 4</v>
          </cell>
          <cell r="G243">
            <v>500000</v>
          </cell>
          <cell r="M243">
            <v>498945</v>
          </cell>
        </row>
        <row r="244">
          <cell r="F244" t="str">
            <v>38700028 3</v>
          </cell>
          <cell r="G244">
            <v>860000</v>
          </cell>
          <cell r="M244">
            <v>0</v>
          </cell>
        </row>
        <row r="245">
          <cell r="F245" t="str">
            <v>38700028 4</v>
          </cell>
          <cell r="G245">
            <v>400000</v>
          </cell>
          <cell r="M245">
            <v>120000</v>
          </cell>
        </row>
        <row r="246">
          <cell r="F246" t="str">
            <v>38700029 3</v>
          </cell>
          <cell r="G246">
            <v>1618700</v>
          </cell>
          <cell r="M246">
            <v>526602</v>
          </cell>
        </row>
        <row r="247">
          <cell r="F247" t="str">
            <v>38700029 4</v>
          </cell>
          <cell r="G247">
            <v>400000</v>
          </cell>
          <cell r="M247">
            <v>400000</v>
          </cell>
        </row>
        <row r="248">
          <cell r="F248" t="str">
            <v>38700031 3</v>
          </cell>
          <cell r="G248">
            <v>1300000</v>
          </cell>
          <cell r="M248">
            <v>713346</v>
          </cell>
        </row>
        <row r="249">
          <cell r="F249" t="str">
            <v>38700031 4</v>
          </cell>
          <cell r="G249">
            <v>500000</v>
          </cell>
          <cell r="M249">
            <v>348855</v>
          </cell>
        </row>
        <row r="250">
          <cell r="F250" t="str">
            <v>38700032 3</v>
          </cell>
          <cell r="G250">
            <v>770000</v>
          </cell>
          <cell r="M250">
            <v>21737</v>
          </cell>
        </row>
        <row r="251">
          <cell r="F251" t="str">
            <v>38700032 4</v>
          </cell>
          <cell r="G251">
            <v>400000</v>
          </cell>
          <cell r="M251">
            <v>388028</v>
          </cell>
        </row>
        <row r="252">
          <cell r="F252" t="str">
            <v>38700033 3</v>
          </cell>
          <cell r="G252">
            <v>2102500</v>
          </cell>
          <cell r="M252">
            <v>872601</v>
          </cell>
        </row>
        <row r="253">
          <cell r="F253" t="str">
            <v>38700033 4</v>
          </cell>
          <cell r="G253">
            <v>800000</v>
          </cell>
          <cell r="M253">
            <v>665728</v>
          </cell>
        </row>
        <row r="254">
          <cell r="F254" t="str">
            <v>38700035 3</v>
          </cell>
          <cell r="G254">
            <v>2385850</v>
          </cell>
          <cell r="M254">
            <v>2346161</v>
          </cell>
        </row>
        <row r="255">
          <cell r="F255" t="str">
            <v>38700035 4</v>
          </cell>
          <cell r="G255">
            <v>800000</v>
          </cell>
          <cell r="M255">
            <v>800000</v>
          </cell>
        </row>
        <row r="256">
          <cell r="F256" t="str">
            <v>38700041 3</v>
          </cell>
          <cell r="G256">
            <v>1310000</v>
          </cell>
          <cell r="M256">
            <v>210000</v>
          </cell>
        </row>
        <row r="257">
          <cell r="F257" t="str">
            <v>38700041 4</v>
          </cell>
          <cell r="G257">
            <v>400000</v>
          </cell>
          <cell r="M257">
            <v>387759</v>
          </cell>
        </row>
        <row r="258">
          <cell r="F258" t="str">
            <v>38700042 3</v>
          </cell>
          <cell r="G258">
            <v>860000</v>
          </cell>
          <cell r="M258">
            <v>467809</v>
          </cell>
        </row>
        <row r="259">
          <cell r="F259" t="str">
            <v>38700042 4</v>
          </cell>
          <cell r="G259">
            <v>400000</v>
          </cell>
          <cell r="M259">
            <v>396123</v>
          </cell>
        </row>
        <row r="260">
          <cell r="F260" t="str">
            <v>38700043 3</v>
          </cell>
          <cell r="G260">
            <v>1310000</v>
          </cell>
          <cell r="M260">
            <v>0</v>
          </cell>
        </row>
        <row r="261">
          <cell r="F261" t="str">
            <v>38700043 4</v>
          </cell>
          <cell r="G261">
            <v>400000</v>
          </cell>
          <cell r="M261">
            <v>398370</v>
          </cell>
        </row>
        <row r="262">
          <cell r="F262" t="str">
            <v>38700051 3</v>
          </cell>
          <cell r="G262">
            <v>770000</v>
          </cell>
          <cell r="M262">
            <v>55266</v>
          </cell>
        </row>
        <row r="263">
          <cell r="F263" t="str">
            <v>38700051 4</v>
          </cell>
          <cell r="G263">
            <v>400000</v>
          </cell>
          <cell r="M263">
            <v>398335</v>
          </cell>
        </row>
        <row r="264">
          <cell r="F264" t="str">
            <v>38700052 3</v>
          </cell>
          <cell r="G264">
            <v>770000</v>
          </cell>
          <cell r="M264">
            <v>28000</v>
          </cell>
        </row>
        <row r="265">
          <cell r="F265" t="str">
            <v>38700052 4</v>
          </cell>
          <cell r="G265">
            <v>400000</v>
          </cell>
          <cell r="M265">
            <v>373000</v>
          </cell>
        </row>
        <row r="266">
          <cell r="F266" t="str">
            <v>38700053 3</v>
          </cell>
          <cell r="G266">
            <v>770000</v>
          </cell>
          <cell r="M266">
            <v>423362</v>
          </cell>
        </row>
        <row r="267">
          <cell r="F267" t="str">
            <v>38700053 4</v>
          </cell>
          <cell r="G267">
            <v>400000</v>
          </cell>
          <cell r="M267">
            <v>120272</v>
          </cell>
        </row>
        <row r="268">
          <cell r="F268" t="str">
            <v>38700067 3</v>
          </cell>
          <cell r="G268">
            <v>770000</v>
          </cell>
          <cell r="M268">
            <v>74000</v>
          </cell>
        </row>
        <row r="269">
          <cell r="F269" t="str">
            <v>38700067 4</v>
          </cell>
          <cell r="G269">
            <v>400000</v>
          </cell>
          <cell r="M269">
            <v>392965</v>
          </cell>
        </row>
        <row r="270">
          <cell r="F270" t="str">
            <v>78351</v>
          </cell>
          <cell r="G270">
            <v>20000000</v>
          </cell>
          <cell r="M270">
            <v>11434327</v>
          </cell>
        </row>
        <row r="271">
          <cell r="F271" t="str">
            <v>78350001 3</v>
          </cell>
          <cell r="G271">
            <v>6000000</v>
          </cell>
          <cell r="M271">
            <v>827877</v>
          </cell>
        </row>
        <row r="272">
          <cell r="F272" t="str">
            <v>78350001 4</v>
          </cell>
          <cell r="G272">
            <v>14000000</v>
          </cell>
          <cell r="M272">
            <v>10606450</v>
          </cell>
        </row>
        <row r="273">
          <cell r="F273" t="str">
            <v>78352</v>
          </cell>
          <cell r="G273">
            <v>6003840</v>
          </cell>
          <cell r="M273">
            <v>56000</v>
          </cell>
        </row>
        <row r="274">
          <cell r="F274" t="str">
            <v>78350004 3</v>
          </cell>
          <cell r="G274">
            <v>16000</v>
          </cell>
          <cell r="M274">
            <v>0</v>
          </cell>
        </row>
        <row r="275">
          <cell r="F275" t="str">
            <v>78350004 4</v>
          </cell>
          <cell r="G275">
            <v>80000</v>
          </cell>
          <cell r="M275">
            <v>0</v>
          </cell>
        </row>
        <row r="276">
          <cell r="F276" t="str">
            <v>78350006 4</v>
          </cell>
          <cell r="G276">
            <v>5739840</v>
          </cell>
          <cell r="M276">
            <v>0</v>
          </cell>
        </row>
        <row r="277">
          <cell r="F277" t="str">
            <v>78350008 4</v>
          </cell>
          <cell r="G277">
            <v>64000</v>
          </cell>
          <cell r="M277">
            <v>0</v>
          </cell>
        </row>
        <row r="278">
          <cell r="F278" t="str">
            <v>78350010 4</v>
          </cell>
          <cell r="G278">
            <v>56000</v>
          </cell>
          <cell r="M278">
            <v>56000</v>
          </cell>
        </row>
        <row r="279">
          <cell r="F279" t="str">
            <v>78350012 4</v>
          </cell>
          <cell r="G279">
            <v>48000</v>
          </cell>
          <cell r="M279">
            <v>0</v>
          </cell>
        </row>
      </sheetData>
      <sheetData sheetId="15">
        <row r="6">
          <cell r="F6" t="str">
            <v>18231</v>
          </cell>
          <cell r="G6">
            <v>433658686</v>
          </cell>
          <cell r="M6">
            <v>243261382</v>
          </cell>
        </row>
        <row r="7">
          <cell r="F7">
            <v>18230002</v>
          </cell>
          <cell r="G7">
            <v>80000</v>
          </cell>
          <cell r="M7">
            <v>80000</v>
          </cell>
        </row>
        <row r="8">
          <cell r="F8">
            <v>18230004</v>
          </cell>
          <cell r="G8">
            <v>440000</v>
          </cell>
          <cell r="M8">
            <v>440000</v>
          </cell>
        </row>
        <row r="9">
          <cell r="F9">
            <v>18230006</v>
          </cell>
          <cell r="G9">
            <v>80000</v>
          </cell>
          <cell r="M9">
            <v>80000</v>
          </cell>
        </row>
        <row r="10">
          <cell r="F10">
            <v>18230008</v>
          </cell>
          <cell r="G10">
            <v>80000</v>
          </cell>
          <cell r="M10">
            <v>80000</v>
          </cell>
        </row>
        <row r="11">
          <cell r="F11">
            <v>18230010</v>
          </cell>
          <cell r="G11">
            <v>116000</v>
          </cell>
          <cell r="M11">
            <v>116000</v>
          </cell>
        </row>
        <row r="12">
          <cell r="F12">
            <v>18230014</v>
          </cell>
          <cell r="G12">
            <v>48000</v>
          </cell>
          <cell r="M12">
            <v>0</v>
          </cell>
        </row>
        <row r="13">
          <cell r="F13">
            <v>18230016</v>
          </cell>
          <cell r="G13">
            <v>120000</v>
          </cell>
          <cell r="M13">
            <v>120000</v>
          </cell>
        </row>
        <row r="14">
          <cell r="F14">
            <v>18230018</v>
          </cell>
          <cell r="G14">
            <v>64000</v>
          </cell>
          <cell r="M14">
            <v>0</v>
          </cell>
        </row>
        <row r="15">
          <cell r="F15">
            <v>18230020</v>
          </cell>
          <cell r="G15">
            <v>80000</v>
          </cell>
          <cell r="M15">
            <v>80000</v>
          </cell>
        </row>
        <row r="16">
          <cell r="F16">
            <v>18230022</v>
          </cell>
          <cell r="G16">
            <v>80000</v>
          </cell>
          <cell r="M16">
            <v>80000</v>
          </cell>
        </row>
        <row r="17">
          <cell r="F17">
            <v>18230024</v>
          </cell>
          <cell r="G17">
            <v>48000</v>
          </cell>
          <cell r="M17">
            <v>0</v>
          </cell>
        </row>
        <row r="18">
          <cell r="F18">
            <v>18230026</v>
          </cell>
          <cell r="G18">
            <v>48000</v>
          </cell>
          <cell r="M18">
            <v>48000</v>
          </cell>
        </row>
        <row r="19">
          <cell r="F19">
            <v>18230028</v>
          </cell>
          <cell r="G19">
            <v>344000</v>
          </cell>
          <cell r="M19">
            <v>0</v>
          </cell>
        </row>
        <row r="20">
          <cell r="F20">
            <v>18230030</v>
          </cell>
          <cell r="G20">
            <v>12616000</v>
          </cell>
          <cell r="M20">
            <v>12093242.49</v>
          </cell>
        </row>
        <row r="21">
          <cell r="F21">
            <v>18230032</v>
          </cell>
          <cell r="G21">
            <v>80000</v>
          </cell>
          <cell r="M21">
            <v>0</v>
          </cell>
        </row>
        <row r="22">
          <cell r="F22">
            <v>18230034</v>
          </cell>
          <cell r="G22">
            <v>80000</v>
          </cell>
          <cell r="M22">
            <v>0</v>
          </cell>
        </row>
        <row r="23">
          <cell r="F23">
            <v>18230036</v>
          </cell>
          <cell r="G23">
            <v>160000</v>
          </cell>
          <cell r="M23">
            <v>0</v>
          </cell>
        </row>
        <row r="24">
          <cell r="F24">
            <v>18230038</v>
          </cell>
          <cell r="G24">
            <v>14441600</v>
          </cell>
          <cell r="M24">
            <v>2144564.76</v>
          </cell>
        </row>
        <row r="25">
          <cell r="F25">
            <v>18230042</v>
          </cell>
          <cell r="G25">
            <v>160000</v>
          </cell>
          <cell r="M25">
            <v>0</v>
          </cell>
        </row>
        <row r="26">
          <cell r="F26">
            <v>18230044</v>
          </cell>
          <cell r="G26">
            <v>160000</v>
          </cell>
          <cell r="M26">
            <v>0</v>
          </cell>
        </row>
        <row r="27">
          <cell r="F27">
            <v>18230046</v>
          </cell>
          <cell r="G27">
            <v>160000</v>
          </cell>
          <cell r="M27">
            <v>160000</v>
          </cell>
        </row>
        <row r="28">
          <cell r="F28">
            <v>18230048</v>
          </cell>
          <cell r="G28">
            <v>1800000</v>
          </cell>
          <cell r="M28">
            <v>1168000</v>
          </cell>
        </row>
        <row r="29">
          <cell r="F29">
            <v>18230050</v>
          </cell>
          <cell r="G29">
            <v>184000</v>
          </cell>
          <cell r="M29">
            <v>184000</v>
          </cell>
        </row>
        <row r="30">
          <cell r="F30">
            <v>18230052</v>
          </cell>
          <cell r="G30">
            <v>72000</v>
          </cell>
          <cell r="M30">
            <v>0</v>
          </cell>
        </row>
        <row r="31">
          <cell r="F31">
            <v>18230054</v>
          </cell>
          <cell r="G31">
            <v>240000</v>
          </cell>
          <cell r="M31">
            <v>240000</v>
          </cell>
        </row>
        <row r="32">
          <cell r="F32">
            <v>18230056</v>
          </cell>
          <cell r="G32">
            <v>15028000</v>
          </cell>
          <cell r="M32">
            <v>13208759.77</v>
          </cell>
        </row>
        <row r="33">
          <cell r="F33">
            <v>18230058</v>
          </cell>
          <cell r="G33">
            <v>72000</v>
          </cell>
          <cell r="M33">
            <v>0</v>
          </cell>
        </row>
        <row r="34">
          <cell r="F34">
            <v>18230060</v>
          </cell>
          <cell r="G34">
            <v>160000</v>
          </cell>
          <cell r="M34">
            <v>0</v>
          </cell>
        </row>
        <row r="35">
          <cell r="F35">
            <v>18230064</v>
          </cell>
          <cell r="G35">
            <v>80000</v>
          </cell>
          <cell r="M35">
            <v>80000</v>
          </cell>
        </row>
        <row r="36">
          <cell r="F36">
            <v>18230066</v>
          </cell>
          <cell r="G36">
            <v>80000</v>
          </cell>
          <cell r="M36">
            <v>80000</v>
          </cell>
        </row>
        <row r="37">
          <cell r="F37">
            <v>18230070</v>
          </cell>
          <cell r="G37">
            <v>15440000</v>
          </cell>
          <cell r="M37">
            <v>4243508.84</v>
          </cell>
        </row>
        <row r="38">
          <cell r="F38">
            <v>18230072</v>
          </cell>
          <cell r="G38">
            <v>80000</v>
          </cell>
          <cell r="M38">
            <v>0</v>
          </cell>
        </row>
        <row r="39">
          <cell r="F39">
            <v>18230074</v>
          </cell>
          <cell r="G39">
            <v>160000</v>
          </cell>
          <cell r="M39">
            <v>160000</v>
          </cell>
        </row>
        <row r="40">
          <cell r="F40">
            <v>18230078</v>
          </cell>
          <cell r="G40">
            <v>80000</v>
          </cell>
          <cell r="M40">
            <v>80000</v>
          </cell>
        </row>
        <row r="41">
          <cell r="F41">
            <v>18230080</v>
          </cell>
          <cell r="G41">
            <v>120000</v>
          </cell>
          <cell r="M41">
            <v>40000</v>
          </cell>
        </row>
        <row r="42">
          <cell r="F42">
            <v>18230082</v>
          </cell>
          <cell r="G42">
            <v>160000</v>
          </cell>
          <cell r="M42">
            <v>80000</v>
          </cell>
        </row>
        <row r="43">
          <cell r="F43">
            <v>18230084</v>
          </cell>
          <cell r="G43">
            <v>120000</v>
          </cell>
          <cell r="M43">
            <v>40000</v>
          </cell>
        </row>
        <row r="44">
          <cell r="F44">
            <v>18230086</v>
          </cell>
          <cell r="G44">
            <v>80000</v>
          </cell>
          <cell r="M44">
            <v>0</v>
          </cell>
        </row>
        <row r="45">
          <cell r="F45">
            <v>18230088</v>
          </cell>
          <cell r="G45">
            <v>960000</v>
          </cell>
          <cell r="M45">
            <v>80000</v>
          </cell>
        </row>
        <row r="46">
          <cell r="F46">
            <v>18230090</v>
          </cell>
          <cell r="G46">
            <v>160000</v>
          </cell>
          <cell r="M46">
            <v>0</v>
          </cell>
        </row>
        <row r="47">
          <cell r="F47">
            <v>18230092</v>
          </cell>
          <cell r="G47">
            <v>80000</v>
          </cell>
          <cell r="M47">
            <v>0</v>
          </cell>
        </row>
        <row r="48">
          <cell r="F48">
            <v>18230094</v>
          </cell>
          <cell r="G48">
            <v>120000</v>
          </cell>
          <cell r="M48">
            <v>113934.4</v>
          </cell>
        </row>
        <row r="49">
          <cell r="F49">
            <v>18230098</v>
          </cell>
          <cell r="G49">
            <v>232000</v>
          </cell>
          <cell r="M49">
            <v>0</v>
          </cell>
        </row>
        <row r="50">
          <cell r="F50">
            <v>18230100</v>
          </cell>
          <cell r="G50">
            <v>144000</v>
          </cell>
          <cell r="M50">
            <v>0</v>
          </cell>
        </row>
        <row r="51">
          <cell r="F51">
            <v>18230102</v>
          </cell>
          <cell r="G51">
            <v>144000</v>
          </cell>
          <cell r="M51">
            <v>0</v>
          </cell>
        </row>
        <row r="52">
          <cell r="F52">
            <v>18230104</v>
          </cell>
          <cell r="G52">
            <v>136000</v>
          </cell>
          <cell r="M52">
            <v>136000</v>
          </cell>
        </row>
        <row r="53">
          <cell r="F53">
            <v>18230106</v>
          </cell>
          <cell r="G53">
            <v>280000</v>
          </cell>
          <cell r="M53">
            <v>280000</v>
          </cell>
        </row>
        <row r="54">
          <cell r="F54">
            <v>18230108</v>
          </cell>
          <cell r="G54">
            <v>160000</v>
          </cell>
          <cell r="M54">
            <v>160000</v>
          </cell>
        </row>
        <row r="55">
          <cell r="F55">
            <v>18230110</v>
          </cell>
          <cell r="G55">
            <v>40000</v>
          </cell>
          <cell r="M55">
            <v>0</v>
          </cell>
        </row>
        <row r="56">
          <cell r="F56">
            <v>18230114</v>
          </cell>
          <cell r="G56">
            <v>160000</v>
          </cell>
          <cell r="M56">
            <v>147254.02</v>
          </cell>
        </row>
        <row r="57">
          <cell r="F57">
            <v>18230116</v>
          </cell>
          <cell r="G57">
            <v>40000</v>
          </cell>
          <cell r="M57">
            <v>0</v>
          </cell>
        </row>
        <row r="58">
          <cell r="F58">
            <v>18230118</v>
          </cell>
          <cell r="G58">
            <v>96000</v>
          </cell>
          <cell r="M58">
            <v>0</v>
          </cell>
        </row>
        <row r="59">
          <cell r="F59">
            <v>18230120</v>
          </cell>
          <cell r="G59">
            <v>160000</v>
          </cell>
          <cell r="M59">
            <v>160000</v>
          </cell>
        </row>
        <row r="60">
          <cell r="F60">
            <v>18230122</v>
          </cell>
          <cell r="G60">
            <v>80000</v>
          </cell>
          <cell r="M60">
            <v>0</v>
          </cell>
        </row>
        <row r="61">
          <cell r="F61">
            <v>18230124</v>
          </cell>
          <cell r="G61">
            <v>160000</v>
          </cell>
          <cell r="M61">
            <v>160000</v>
          </cell>
        </row>
        <row r="62">
          <cell r="F62">
            <v>18230126</v>
          </cell>
          <cell r="G62">
            <v>336000</v>
          </cell>
          <cell r="M62">
            <v>280000</v>
          </cell>
        </row>
        <row r="63">
          <cell r="F63">
            <v>18230130</v>
          </cell>
          <cell r="G63">
            <v>40000</v>
          </cell>
          <cell r="M63">
            <v>40000</v>
          </cell>
        </row>
        <row r="64">
          <cell r="F64">
            <v>18230132</v>
          </cell>
          <cell r="G64">
            <v>100000</v>
          </cell>
          <cell r="M64">
            <v>100000</v>
          </cell>
        </row>
        <row r="65">
          <cell r="F65">
            <v>18230134</v>
          </cell>
          <cell r="G65">
            <v>72000</v>
          </cell>
          <cell r="M65">
            <v>72000</v>
          </cell>
        </row>
        <row r="66">
          <cell r="F66">
            <v>18230136</v>
          </cell>
          <cell r="G66">
            <v>80000</v>
          </cell>
          <cell r="M66">
            <v>0</v>
          </cell>
        </row>
        <row r="67">
          <cell r="F67">
            <v>18230138</v>
          </cell>
          <cell r="G67">
            <v>80000</v>
          </cell>
          <cell r="M67">
            <v>80000</v>
          </cell>
        </row>
        <row r="68">
          <cell r="F68">
            <v>18230140</v>
          </cell>
          <cell r="G68">
            <v>1600000</v>
          </cell>
          <cell r="M68">
            <v>1600000</v>
          </cell>
        </row>
        <row r="69">
          <cell r="F69">
            <v>18230142</v>
          </cell>
          <cell r="G69">
            <v>64000</v>
          </cell>
          <cell r="M69">
            <v>64000</v>
          </cell>
        </row>
        <row r="70">
          <cell r="F70">
            <v>18230144</v>
          </cell>
          <cell r="G70">
            <v>64000</v>
          </cell>
          <cell r="M70">
            <v>0</v>
          </cell>
        </row>
        <row r="71">
          <cell r="F71">
            <v>18230146</v>
          </cell>
          <cell r="G71">
            <v>60000</v>
          </cell>
          <cell r="M71">
            <v>0</v>
          </cell>
        </row>
        <row r="72">
          <cell r="F72">
            <v>18230148</v>
          </cell>
          <cell r="G72">
            <v>60000</v>
          </cell>
          <cell r="M72">
            <v>0</v>
          </cell>
        </row>
        <row r="73">
          <cell r="F73">
            <v>18230150</v>
          </cell>
          <cell r="G73">
            <v>80000</v>
          </cell>
          <cell r="M73">
            <v>0</v>
          </cell>
        </row>
        <row r="74">
          <cell r="F74">
            <v>18230152</v>
          </cell>
          <cell r="G74">
            <v>656000</v>
          </cell>
          <cell r="M74">
            <v>343440</v>
          </cell>
        </row>
        <row r="75">
          <cell r="F75">
            <v>18230154</v>
          </cell>
          <cell r="G75">
            <v>40000</v>
          </cell>
          <cell r="M75">
            <v>0</v>
          </cell>
        </row>
        <row r="76">
          <cell r="F76">
            <v>18230156</v>
          </cell>
          <cell r="G76">
            <v>20448000</v>
          </cell>
          <cell r="M76">
            <v>18969273.490000002</v>
          </cell>
        </row>
        <row r="77">
          <cell r="F77">
            <v>18230158</v>
          </cell>
          <cell r="G77">
            <v>64000</v>
          </cell>
          <cell r="M77">
            <v>64000</v>
          </cell>
        </row>
        <row r="78">
          <cell r="F78">
            <v>18230162</v>
          </cell>
          <cell r="G78">
            <v>40000</v>
          </cell>
          <cell r="M78">
            <v>0</v>
          </cell>
        </row>
        <row r="79">
          <cell r="F79">
            <v>18230164</v>
          </cell>
          <cell r="G79">
            <v>672000</v>
          </cell>
          <cell r="M79">
            <v>420000</v>
          </cell>
        </row>
        <row r="80">
          <cell r="F80">
            <v>18230166</v>
          </cell>
          <cell r="G80">
            <v>64000</v>
          </cell>
          <cell r="M80">
            <v>0</v>
          </cell>
        </row>
        <row r="81">
          <cell r="F81">
            <v>18230168</v>
          </cell>
          <cell r="G81">
            <v>64000</v>
          </cell>
          <cell r="M81">
            <v>64000</v>
          </cell>
        </row>
        <row r="82">
          <cell r="F82">
            <v>18230170</v>
          </cell>
          <cell r="G82">
            <v>64000</v>
          </cell>
          <cell r="M82">
            <v>0</v>
          </cell>
        </row>
        <row r="83">
          <cell r="F83">
            <v>18230172</v>
          </cell>
          <cell r="G83">
            <v>56000</v>
          </cell>
          <cell r="M83">
            <v>0</v>
          </cell>
        </row>
        <row r="84">
          <cell r="F84">
            <v>18230174</v>
          </cell>
          <cell r="G84">
            <v>64000</v>
          </cell>
          <cell r="M84">
            <v>64000</v>
          </cell>
        </row>
        <row r="85">
          <cell r="F85">
            <v>18230176</v>
          </cell>
          <cell r="G85">
            <v>64000</v>
          </cell>
          <cell r="M85">
            <v>0</v>
          </cell>
        </row>
        <row r="86">
          <cell r="F86">
            <v>18230178</v>
          </cell>
          <cell r="G86">
            <v>48000</v>
          </cell>
          <cell r="M86">
            <v>48000</v>
          </cell>
        </row>
        <row r="87">
          <cell r="F87">
            <v>18230180</v>
          </cell>
          <cell r="G87">
            <v>120000</v>
          </cell>
          <cell r="M87">
            <v>120000</v>
          </cell>
        </row>
        <row r="88">
          <cell r="F88">
            <v>18230182</v>
          </cell>
          <cell r="G88">
            <v>80000</v>
          </cell>
          <cell r="M88">
            <v>71023.61</v>
          </cell>
        </row>
        <row r="89">
          <cell r="F89">
            <v>18230184</v>
          </cell>
          <cell r="G89">
            <v>80000</v>
          </cell>
          <cell r="M89">
            <v>0</v>
          </cell>
        </row>
        <row r="90">
          <cell r="F90">
            <v>18230186</v>
          </cell>
          <cell r="G90">
            <v>72000</v>
          </cell>
          <cell r="M90">
            <v>0</v>
          </cell>
        </row>
        <row r="91">
          <cell r="F91">
            <v>18230188</v>
          </cell>
          <cell r="G91">
            <v>56000</v>
          </cell>
          <cell r="M91">
            <v>56000</v>
          </cell>
        </row>
        <row r="92">
          <cell r="F92">
            <v>18230190</v>
          </cell>
          <cell r="G92">
            <v>64000</v>
          </cell>
          <cell r="M92">
            <v>64000</v>
          </cell>
        </row>
        <row r="93">
          <cell r="F93">
            <v>18230192</v>
          </cell>
          <cell r="G93">
            <v>64000</v>
          </cell>
          <cell r="M93">
            <v>64000</v>
          </cell>
        </row>
        <row r="94">
          <cell r="F94">
            <v>18230194</v>
          </cell>
          <cell r="G94">
            <v>120000</v>
          </cell>
          <cell r="M94">
            <v>0</v>
          </cell>
        </row>
        <row r="95">
          <cell r="F95">
            <v>18230196</v>
          </cell>
          <cell r="G95">
            <v>64000</v>
          </cell>
          <cell r="M95">
            <v>64000</v>
          </cell>
        </row>
        <row r="96">
          <cell r="F96">
            <v>18230198</v>
          </cell>
          <cell r="G96">
            <v>80000</v>
          </cell>
          <cell r="M96">
            <v>0</v>
          </cell>
        </row>
        <row r="97">
          <cell r="F97">
            <v>18230200</v>
          </cell>
          <cell r="G97">
            <v>80000</v>
          </cell>
          <cell r="M97">
            <v>80000</v>
          </cell>
        </row>
        <row r="98">
          <cell r="F98">
            <v>18230202</v>
          </cell>
          <cell r="G98">
            <v>80000</v>
          </cell>
          <cell r="M98">
            <v>80000</v>
          </cell>
        </row>
        <row r="99">
          <cell r="F99">
            <v>18230204</v>
          </cell>
          <cell r="G99">
            <v>80000</v>
          </cell>
          <cell r="M99">
            <v>80000</v>
          </cell>
        </row>
        <row r="100">
          <cell r="F100">
            <v>18230206</v>
          </cell>
          <cell r="G100">
            <v>64000</v>
          </cell>
          <cell r="M100">
            <v>16000</v>
          </cell>
        </row>
        <row r="101">
          <cell r="F101">
            <v>18230208</v>
          </cell>
          <cell r="G101">
            <v>120000</v>
          </cell>
          <cell r="M101">
            <v>0</v>
          </cell>
        </row>
        <row r="102">
          <cell r="F102">
            <v>18230210</v>
          </cell>
          <cell r="G102">
            <v>152000</v>
          </cell>
          <cell r="M102">
            <v>72000</v>
          </cell>
        </row>
        <row r="103">
          <cell r="F103">
            <v>18230212</v>
          </cell>
          <cell r="G103">
            <v>264000</v>
          </cell>
          <cell r="M103">
            <v>264000</v>
          </cell>
        </row>
        <row r="104">
          <cell r="F104">
            <v>18230214</v>
          </cell>
          <cell r="G104">
            <v>64000</v>
          </cell>
          <cell r="M104">
            <v>48000</v>
          </cell>
        </row>
        <row r="105">
          <cell r="F105">
            <v>18230216</v>
          </cell>
          <cell r="G105">
            <v>48000</v>
          </cell>
          <cell r="M105">
            <v>0</v>
          </cell>
        </row>
        <row r="106">
          <cell r="F106">
            <v>18230218</v>
          </cell>
          <cell r="G106">
            <v>80000</v>
          </cell>
          <cell r="M106">
            <v>0</v>
          </cell>
        </row>
        <row r="107">
          <cell r="F107">
            <v>18230220</v>
          </cell>
          <cell r="G107">
            <v>80000</v>
          </cell>
          <cell r="M107">
            <v>80000</v>
          </cell>
        </row>
        <row r="108">
          <cell r="F108">
            <v>18230222</v>
          </cell>
          <cell r="G108">
            <v>80000</v>
          </cell>
          <cell r="M108">
            <v>80000</v>
          </cell>
        </row>
        <row r="109">
          <cell r="F109">
            <v>18230224</v>
          </cell>
          <cell r="G109">
            <v>80000</v>
          </cell>
          <cell r="M109">
            <v>80000</v>
          </cell>
        </row>
        <row r="110">
          <cell r="F110">
            <v>18230226</v>
          </cell>
          <cell r="G110">
            <v>80000</v>
          </cell>
          <cell r="M110">
            <v>80000</v>
          </cell>
        </row>
        <row r="111">
          <cell r="F111">
            <v>18230228</v>
          </cell>
          <cell r="G111">
            <v>80000</v>
          </cell>
          <cell r="M111">
            <v>80000</v>
          </cell>
        </row>
        <row r="112">
          <cell r="F112">
            <v>18230230</v>
          </cell>
          <cell r="G112">
            <v>80000</v>
          </cell>
          <cell r="M112">
            <v>0</v>
          </cell>
        </row>
        <row r="113">
          <cell r="F113">
            <v>18230232</v>
          </cell>
          <cell r="G113">
            <v>120000</v>
          </cell>
          <cell r="M113">
            <v>0</v>
          </cell>
        </row>
        <row r="114">
          <cell r="F114">
            <v>18230234</v>
          </cell>
          <cell r="G114">
            <v>96000</v>
          </cell>
          <cell r="M114">
            <v>0</v>
          </cell>
        </row>
        <row r="115">
          <cell r="F115">
            <v>18230236</v>
          </cell>
          <cell r="G115">
            <v>80000</v>
          </cell>
          <cell r="M115">
            <v>59162.54</v>
          </cell>
        </row>
        <row r="116">
          <cell r="F116">
            <v>18230238</v>
          </cell>
          <cell r="G116">
            <v>80000</v>
          </cell>
          <cell r="M116">
            <v>0</v>
          </cell>
        </row>
        <row r="117">
          <cell r="F117">
            <v>18230240</v>
          </cell>
          <cell r="G117">
            <v>80000</v>
          </cell>
          <cell r="M117">
            <v>80000</v>
          </cell>
        </row>
        <row r="118">
          <cell r="F118">
            <v>18230244</v>
          </cell>
          <cell r="G118">
            <v>8793920</v>
          </cell>
          <cell r="M118">
            <v>3272704.31</v>
          </cell>
        </row>
        <row r="119">
          <cell r="F119">
            <v>18230246</v>
          </cell>
          <cell r="G119">
            <v>80000</v>
          </cell>
          <cell r="M119">
            <v>80000</v>
          </cell>
        </row>
        <row r="120">
          <cell r="F120">
            <v>18230248</v>
          </cell>
          <cell r="G120">
            <v>80000</v>
          </cell>
          <cell r="M120">
            <v>0</v>
          </cell>
        </row>
        <row r="121">
          <cell r="F121">
            <v>18230250</v>
          </cell>
          <cell r="G121">
            <v>80000</v>
          </cell>
          <cell r="M121">
            <v>0</v>
          </cell>
        </row>
        <row r="122">
          <cell r="F122">
            <v>18230252</v>
          </cell>
          <cell r="G122">
            <v>80000</v>
          </cell>
          <cell r="M122">
            <v>0</v>
          </cell>
        </row>
        <row r="123">
          <cell r="F123">
            <v>18230254</v>
          </cell>
          <cell r="G123">
            <v>104000</v>
          </cell>
          <cell r="M123">
            <v>104000</v>
          </cell>
        </row>
        <row r="124">
          <cell r="F124">
            <v>18230256</v>
          </cell>
          <cell r="G124">
            <v>160000</v>
          </cell>
          <cell r="M124">
            <v>160000</v>
          </cell>
        </row>
        <row r="125">
          <cell r="F125">
            <v>18230258</v>
          </cell>
          <cell r="G125">
            <v>96000</v>
          </cell>
          <cell r="M125">
            <v>96000</v>
          </cell>
        </row>
        <row r="126">
          <cell r="F126">
            <v>18230262</v>
          </cell>
          <cell r="G126">
            <v>80000</v>
          </cell>
          <cell r="M126">
            <v>80000</v>
          </cell>
        </row>
        <row r="127">
          <cell r="F127">
            <v>18230264</v>
          </cell>
          <cell r="G127">
            <v>160000</v>
          </cell>
          <cell r="M127">
            <v>160000</v>
          </cell>
        </row>
        <row r="128">
          <cell r="F128">
            <v>18230266</v>
          </cell>
          <cell r="G128">
            <v>240000</v>
          </cell>
          <cell r="M128">
            <v>240000</v>
          </cell>
        </row>
        <row r="129">
          <cell r="F129">
            <v>18230268</v>
          </cell>
          <cell r="G129">
            <v>120000</v>
          </cell>
          <cell r="M129">
            <v>120000</v>
          </cell>
        </row>
        <row r="130">
          <cell r="F130">
            <v>18230270</v>
          </cell>
          <cell r="G130">
            <v>240000</v>
          </cell>
          <cell r="M130">
            <v>240000</v>
          </cell>
        </row>
        <row r="131">
          <cell r="F131">
            <v>18230272</v>
          </cell>
          <cell r="G131">
            <v>56000</v>
          </cell>
          <cell r="M131">
            <v>56000</v>
          </cell>
        </row>
        <row r="132">
          <cell r="F132">
            <v>18230274</v>
          </cell>
          <cell r="G132">
            <v>64000</v>
          </cell>
          <cell r="M132">
            <v>49967.28</v>
          </cell>
        </row>
        <row r="133">
          <cell r="F133">
            <v>18230276</v>
          </cell>
          <cell r="G133">
            <v>80000</v>
          </cell>
          <cell r="M133">
            <v>80000</v>
          </cell>
        </row>
        <row r="134">
          <cell r="F134">
            <v>18230278</v>
          </cell>
          <cell r="G134">
            <v>80000</v>
          </cell>
          <cell r="M134">
            <v>0</v>
          </cell>
        </row>
        <row r="135">
          <cell r="F135">
            <v>18230282</v>
          </cell>
          <cell r="G135">
            <v>80000</v>
          </cell>
          <cell r="M135">
            <v>0</v>
          </cell>
        </row>
        <row r="136">
          <cell r="F136">
            <v>18230284</v>
          </cell>
          <cell r="G136">
            <v>80000</v>
          </cell>
          <cell r="M136">
            <v>80000</v>
          </cell>
        </row>
        <row r="137">
          <cell r="F137">
            <v>18230286</v>
          </cell>
          <cell r="G137">
            <v>80000</v>
          </cell>
          <cell r="M137">
            <v>0</v>
          </cell>
        </row>
        <row r="138">
          <cell r="F138">
            <v>18230288</v>
          </cell>
          <cell r="G138">
            <v>80000</v>
          </cell>
          <cell r="M138">
            <v>0</v>
          </cell>
        </row>
        <row r="139">
          <cell r="F139">
            <v>18230290</v>
          </cell>
          <cell r="G139">
            <v>144000</v>
          </cell>
          <cell r="M139">
            <v>64000</v>
          </cell>
        </row>
        <row r="140">
          <cell r="F140">
            <v>18230294</v>
          </cell>
          <cell r="G140">
            <v>80000</v>
          </cell>
          <cell r="M140">
            <v>0</v>
          </cell>
        </row>
        <row r="141">
          <cell r="F141">
            <v>18230296</v>
          </cell>
          <cell r="G141">
            <v>80000</v>
          </cell>
          <cell r="M141">
            <v>0</v>
          </cell>
        </row>
        <row r="142">
          <cell r="F142">
            <v>18230298</v>
          </cell>
          <cell r="G142">
            <v>80000</v>
          </cell>
          <cell r="M142">
            <v>0</v>
          </cell>
        </row>
        <row r="143">
          <cell r="F143">
            <v>18230302</v>
          </cell>
          <cell r="G143">
            <v>80000</v>
          </cell>
          <cell r="M143">
            <v>80000</v>
          </cell>
        </row>
        <row r="144">
          <cell r="F144">
            <v>18230304</v>
          </cell>
          <cell r="G144">
            <v>80000</v>
          </cell>
          <cell r="M144">
            <v>0</v>
          </cell>
        </row>
        <row r="145">
          <cell r="F145">
            <v>18230306</v>
          </cell>
          <cell r="G145">
            <v>80000</v>
          </cell>
          <cell r="M145">
            <v>80000</v>
          </cell>
        </row>
        <row r="146">
          <cell r="F146">
            <v>18230310</v>
          </cell>
          <cell r="G146">
            <v>80000</v>
          </cell>
          <cell r="M146">
            <v>80000</v>
          </cell>
        </row>
        <row r="147">
          <cell r="F147">
            <v>18230312</v>
          </cell>
          <cell r="G147">
            <v>80000</v>
          </cell>
          <cell r="M147">
            <v>0</v>
          </cell>
        </row>
        <row r="148">
          <cell r="F148">
            <v>18230314</v>
          </cell>
          <cell r="G148">
            <v>240000</v>
          </cell>
          <cell r="M148">
            <v>240000</v>
          </cell>
        </row>
        <row r="149">
          <cell r="F149">
            <v>18230316</v>
          </cell>
          <cell r="G149">
            <v>80000</v>
          </cell>
          <cell r="M149">
            <v>80000</v>
          </cell>
        </row>
        <row r="150">
          <cell r="F150">
            <v>18230318</v>
          </cell>
          <cell r="G150">
            <v>96000</v>
          </cell>
          <cell r="M150">
            <v>96000</v>
          </cell>
        </row>
        <row r="151">
          <cell r="F151">
            <v>18230320</v>
          </cell>
          <cell r="G151">
            <v>120000</v>
          </cell>
          <cell r="M151">
            <v>0</v>
          </cell>
        </row>
        <row r="152">
          <cell r="F152">
            <v>18230322</v>
          </cell>
          <cell r="G152">
            <v>72000</v>
          </cell>
          <cell r="M152">
            <v>0</v>
          </cell>
        </row>
        <row r="153">
          <cell r="F153">
            <v>18230324</v>
          </cell>
          <cell r="G153">
            <v>72000</v>
          </cell>
          <cell r="M153">
            <v>0</v>
          </cell>
        </row>
        <row r="154">
          <cell r="F154">
            <v>18230328</v>
          </cell>
          <cell r="G154">
            <v>136000</v>
          </cell>
          <cell r="M154">
            <v>0</v>
          </cell>
        </row>
        <row r="155">
          <cell r="F155">
            <v>18230330</v>
          </cell>
          <cell r="G155">
            <v>72000</v>
          </cell>
          <cell r="M155">
            <v>0</v>
          </cell>
        </row>
        <row r="156">
          <cell r="F156">
            <v>18230334</v>
          </cell>
          <cell r="G156">
            <v>80000</v>
          </cell>
          <cell r="M156">
            <v>0</v>
          </cell>
        </row>
        <row r="157">
          <cell r="F157">
            <v>18230336</v>
          </cell>
          <cell r="G157">
            <v>40000</v>
          </cell>
          <cell r="M157">
            <v>0</v>
          </cell>
        </row>
        <row r="158">
          <cell r="F158">
            <v>18230338</v>
          </cell>
          <cell r="G158">
            <v>80000</v>
          </cell>
          <cell r="M158">
            <v>0</v>
          </cell>
        </row>
        <row r="159">
          <cell r="F159">
            <v>18230340</v>
          </cell>
          <cell r="G159">
            <v>80000</v>
          </cell>
          <cell r="M159">
            <v>0</v>
          </cell>
        </row>
        <row r="160">
          <cell r="F160">
            <v>18230342</v>
          </cell>
          <cell r="G160">
            <v>120000</v>
          </cell>
          <cell r="M160">
            <v>0</v>
          </cell>
        </row>
        <row r="161">
          <cell r="F161">
            <v>18230344</v>
          </cell>
          <cell r="G161">
            <v>280000</v>
          </cell>
          <cell r="M161">
            <v>280000</v>
          </cell>
        </row>
        <row r="162">
          <cell r="F162">
            <v>18230346</v>
          </cell>
          <cell r="G162">
            <v>80000</v>
          </cell>
          <cell r="M162">
            <v>80000</v>
          </cell>
        </row>
        <row r="163">
          <cell r="F163">
            <v>18230348</v>
          </cell>
          <cell r="G163">
            <v>96000</v>
          </cell>
          <cell r="M163">
            <v>96000</v>
          </cell>
        </row>
        <row r="164">
          <cell r="F164">
            <v>18230350</v>
          </cell>
          <cell r="G164">
            <v>80000</v>
          </cell>
          <cell r="M164">
            <v>80000</v>
          </cell>
        </row>
        <row r="165">
          <cell r="F165">
            <v>18230352</v>
          </cell>
          <cell r="G165">
            <v>120000</v>
          </cell>
          <cell r="M165">
            <v>0</v>
          </cell>
        </row>
        <row r="166">
          <cell r="F166">
            <v>18230354</v>
          </cell>
          <cell r="G166">
            <v>80000</v>
          </cell>
          <cell r="M166">
            <v>80000</v>
          </cell>
        </row>
        <row r="167">
          <cell r="F167">
            <v>18230356</v>
          </cell>
          <cell r="G167">
            <v>80000</v>
          </cell>
          <cell r="M167">
            <v>80000</v>
          </cell>
        </row>
        <row r="168">
          <cell r="F168">
            <v>18230358</v>
          </cell>
          <cell r="G168">
            <v>80000</v>
          </cell>
          <cell r="M168">
            <v>80000</v>
          </cell>
        </row>
        <row r="169">
          <cell r="F169">
            <v>18230360</v>
          </cell>
          <cell r="G169">
            <v>240000</v>
          </cell>
          <cell r="M169">
            <v>80000</v>
          </cell>
        </row>
        <row r="170">
          <cell r="F170">
            <v>18230362</v>
          </cell>
          <cell r="G170">
            <v>56000</v>
          </cell>
          <cell r="M170">
            <v>0</v>
          </cell>
        </row>
        <row r="171">
          <cell r="F171">
            <v>18230364</v>
          </cell>
          <cell r="G171">
            <v>80000</v>
          </cell>
          <cell r="M171">
            <v>0</v>
          </cell>
        </row>
        <row r="172">
          <cell r="F172">
            <v>18230366</v>
          </cell>
          <cell r="G172">
            <v>80000</v>
          </cell>
          <cell r="M172">
            <v>80000</v>
          </cell>
        </row>
        <row r="173">
          <cell r="F173">
            <v>18230368</v>
          </cell>
          <cell r="G173">
            <v>96000</v>
          </cell>
          <cell r="M173">
            <v>96000</v>
          </cell>
        </row>
        <row r="174">
          <cell r="F174">
            <v>18230376</v>
          </cell>
          <cell r="G174">
            <v>320000</v>
          </cell>
          <cell r="M174">
            <v>240000</v>
          </cell>
        </row>
        <row r="175">
          <cell r="F175">
            <v>18230378</v>
          </cell>
          <cell r="G175">
            <v>80000</v>
          </cell>
          <cell r="M175">
            <v>80000</v>
          </cell>
        </row>
        <row r="176">
          <cell r="F176">
            <v>18230380</v>
          </cell>
          <cell r="G176">
            <v>260000</v>
          </cell>
          <cell r="M176">
            <v>260000</v>
          </cell>
        </row>
        <row r="177">
          <cell r="F177">
            <v>18230384</v>
          </cell>
          <cell r="G177">
            <v>40000</v>
          </cell>
          <cell r="M177">
            <v>40000</v>
          </cell>
        </row>
        <row r="178">
          <cell r="F178">
            <v>18230388</v>
          </cell>
          <cell r="G178">
            <v>56000</v>
          </cell>
          <cell r="M178">
            <v>56000</v>
          </cell>
        </row>
        <row r="179">
          <cell r="F179">
            <v>18230392</v>
          </cell>
          <cell r="G179">
            <v>72000</v>
          </cell>
          <cell r="M179">
            <v>72000</v>
          </cell>
        </row>
        <row r="180">
          <cell r="F180">
            <v>18230394</v>
          </cell>
          <cell r="G180">
            <v>80000</v>
          </cell>
          <cell r="M180">
            <v>79841.27</v>
          </cell>
        </row>
        <row r="181">
          <cell r="F181">
            <v>18230396</v>
          </cell>
          <cell r="G181">
            <v>80000</v>
          </cell>
          <cell r="M181">
            <v>80000</v>
          </cell>
        </row>
        <row r="182">
          <cell r="F182">
            <v>18230398</v>
          </cell>
          <cell r="G182">
            <v>176000</v>
          </cell>
          <cell r="M182">
            <v>176000</v>
          </cell>
        </row>
        <row r="183">
          <cell r="F183">
            <v>18230400</v>
          </cell>
          <cell r="G183">
            <v>4712000</v>
          </cell>
          <cell r="M183">
            <v>2130150.38</v>
          </cell>
        </row>
        <row r="184">
          <cell r="F184">
            <v>18230402</v>
          </cell>
          <cell r="G184">
            <v>80000</v>
          </cell>
          <cell r="M184">
            <v>80000</v>
          </cell>
        </row>
        <row r="185">
          <cell r="F185">
            <v>18230404</v>
          </cell>
          <cell r="G185">
            <v>56000</v>
          </cell>
          <cell r="M185">
            <v>0</v>
          </cell>
        </row>
        <row r="186">
          <cell r="F186">
            <v>18230406</v>
          </cell>
          <cell r="G186">
            <v>80000</v>
          </cell>
          <cell r="M186">
            <v>80000</v>
          </cell>
        </row>
        <row r="187">
          <cell r="F187">
            <v>18230408</v>
          </cell>
          <cell r="G187">
            <v>256000</v>
          </cell>
          <cell r="M187">
            <v>0</v>
          </cell>
        </row>
        <row r="188">
          <cell r="F188">
            <v>18230410</v>
          </cell>
          <cell r="G188">
            <v>160000</v>
          </cell>
          <cell r="M188">
            <v>160000</v>
          </cell>
        </row>
        <row r="189">
          <cell r="F189">
            <v>18230416</v>
          </cell>
          <cell r="G189">
            <v>80000</v>
          </cell>
          <cell r="M189">
            <v>79832.38</v>
          </cell>
        </row>
        <row r="190">
          <cell r="F190">
            <v>18230418</v>
          </cell>
          <cell r="G190">
            <v>72000</v>
          </cell>
          <cell r="M190">
            <v>72000</v>
          </cell>
        </row>
        <row r="191">
          <cell r="F191">
            <v>18230420</v>
          </cell>
          <cell r="G191">
            <v>128000</v>
          </cell>
          <cell r="M191">
            <v>48000</v>
          </cell>
        </row>
        <row r="192">
          <cell r="F192">
            <v>18230422</v>
          </cell>
          <cell r="G192">
            <v>48000</v>
          </cell>
          <cell r="M192">
            <v>0</v>
          </cell>
        </row>
        <row r="193">
          <cell r="F193">
            <v>18230424</v>
          </cell>
          <cell r="G193">
            <v>88000</v>
          </cell>
          <cell r="M193">
            <v>88000</v>
          </cell>
        </row>
        <row r="194">
          <cell r="F194">
            <v>18230426</v>
          </cell>
          <cell r="G194">
            <v>160000</v>
          </cell>
          <cell r="M194">
            <v>160000</v>
          </cell>
        </row>
        <row r="195">
          <cell r="F195">
            <v>18230428</v>
          </cell>
          <cell r="G195">
            <v>1560000</v>
          </cell>
          <cell r="M195">
            <v>912776.08</v>
          </cell>
        </row>
        <row r="196">
          <cell r="F196">
            <v>18230430</v>
          </cell>
          <cell r="G196">
            <v>120000</v>
          </cell>
          <cell r="M196">
            <v>120000</v>
          </cell>
        </row>
        <row r="197">
          <cell r="F197">
            <v>18230432</v>
          </cell>
          <cell r="G197">
            <v>80000</v>
          </cell>
          <cell r="M197">
            <v>80000</v>
          </cell>
        </row>
        <row r="198">
          <cell r="F198">
            <v>18230434</v>
          </cell>
          <cell r="G198">
            <v>80000</v>
          </cell>
          <cell r="M198">
            <v>0</v>
          </cell>
        </row>
        <row r="199">
          <cell r="F199">
            <v>18230436</v>
          </cell>
          <cell r="G199">
            <v>80000</v>
          </cell>
          <cell r="M199">
            <v>80000</v>
          </cell>
        </row>
        <row r="200">
          <cell r="F200">
            <v>18230438</v>
          </cell>
          <cell r="G200">
            <v>120000</v>
          </cell>
          <cell r="M200">
            <v>0</v>
          </cell>
        </row>
        <row r="201">
          <cell r="F201">
            <v>18230440</v>
          </cell>
          <cell r="G201">
            <v>80000</v>
          </cell>
          <cell r="M201">
            <v>0</v>
          </cell>
        </row>
        <row r="202">
          <cell r="F202">
            <v>18230442</v>
          </cell>
          <cell r="G202">
            <v>72000</v>
          </cell>
          <cell r="M202">
            <v>0</v>
          </cell>
        </row>
        <row r="203">
          <cell r="F203">
            <v>18230444</v>
          </cell>
          <cell r="G203">
            <v>124000</v>
          </cell>
          <cell r="M203">
            <v>43850.4</v>
          </cell>
        </row>
        <row r="204">
          <cell r="F204">
            <v>18230446</v>
          </cell>
          <cell r="G204">
            <v>56000</v>
          </cell>
          <cell r="M204">
            <v>56000</v>
          </cell>
        </row>
        <row r="205">
          <cell r="F205">
            <v>18230450</v>
          </cell>
          <cell r="G205">
            <v>80000</v>
          </cell>
          <cell r="M205">
            <v>0</v>
          </cell>
        </row>
        <row r="206">
          <cell r="F206">
            <v>18230452</v>
          </cell>
          <cell r="G206">
            <v>64000</v>
          </cell>
          <cell r="M206">
            <v>0</v>
          </cell>
        </row>
        <row r="207">
          <cell r="F207">
            <v>18230466</v>
          </cell>
          <cell r="G207">
            <v>72000</v>
          </cell>
          <cell r="M207">
            <v>0</v>
          </cell>
        </row>
        <row r="208">
          <cell r="F208">
            <v>18230468</v>
          </cell>
          <cell r="G208">
            <v>160000</v>
          </cell>
          <cell r="M208">
            <v>160000</v>
          </cell>
        </row>
        <row r="209">
          <cell r="F209">
            <v>18230472</v>
          </cell>
          <cell r="G209">
            <v>64000</v>
          </cell>
          <cell r="M209">
            <v>0</v>
          </cell>
        </row>
        <row r="210">
          <cell r="F210">
            <v>18230474</v>
          </cell>
          <cell r="G210">
            <v>96000</v>
          </cell>
          <cell r="M210">
            <v>96000</v>
          </cell>
        </row>
        <row r="211">
          <cell r="F211">
            <v>18230478</v>
          </cell>
          <cell r="G211">
            <v>96000</v>
          </cell>
          <cell r="M211">
            <v>96000</v>
          </cell>
        </row>
        <row r="212">
          <cell r="F212">
            <v>18230484</v>
          </cell>
          <cell r="G212">
            <v>80000</v>
          </cell>
          <cell r="M212">
            <v>0</v>
          </cell>
        </row>
        <row r="213">
          <cell r="F213">
            <v>18230486</v>
          </cell>
          <cell r="G213">
            <v>112000</v>
          </cell>
          <cell r="M213">
            <v>112000</v>
          </cell>
        </row>
        <row r="214">
          <cell r="F214">
            <v>18230488</v>
          </cell>
          <cell r="G214">
            <v>248000</v>
          </cell>
          <cell r="M214">
            <v>0</v>
          </cell>
        </row>
        <row r="215">
          <cell r="F215">
            <v>18230490</v>
          </cell>
          <cell r="G215">
            <v>64000</v>
          </cell>
          <cell r="M215">
            <v>64000</v>
          </cell>
        </row>
        <row r="216">
          <cell r="F216">
            <v>18230494</v>
          </cell>
          <cell r="G216">
            <v>80000</v>
          </cell>
          <cell r="M216">
            <v>80000</v>
          </cell>
        </row>
        <row r="217">
          <cell r="F217">
            <v>18230496</v>
          </cell>
          <cell r="G217">
            <v>80000</v>
          </cell>
          <cell r="M217">
            <v>0</v>
          </cell>
        </row>
        <row r="218">
          <cell r="F218">
            <v>18230500</v>
          </cell>
          <cell r="G218">
            <v>224000</v>
          </cell>
          <cell r="M218">
            <v>0</v>
          </cell>
        </row>
        <row r="219">
          <cell r="F219">
            <v>18230504</v>
          </cell>
          <cell r="G219">
            <v>40000</v>
          </cell>
          <cell r="M219">
            <v>0</v>
          </cell>
        </row>
        <row r="220">
          <cell r="F220">
            <v>18230506</v>
          </cell>
          <cell r="G220">
            <v>200000</v>
          </cell>
          <cell r="M220">
            <v>200000</v>
          </cell>
        </row>
        <row r="221">
          <cell r="F221">
            <v>18230508</v>
          </cell>
          <cell r="G221">
            <v>72000</v>
          </cell>
          <cell r="M221">
            <v>72000</v>
          </cell>
        </row>
        <row r="222">
          <cell r="F222">
            <v>18230510</v>
          </cell>
          <cell r="G222">
            <v>80000</v>
          </cell>
          <cell r="M222">
            <v>80000</v>
          </cell>
        </row>
        <row r="223">
          <cell r="F223">
            <v>18230516</v>
          </cell>
          <cell r="G223">
            <v>80000</v>
          </cell>
          <cell r="M223">
            <v>0</v>
          </cell>
        </row>
        <row r="224">
          <cell r="F224">
            <v>18230518</v>
          </cell>
          <cell r="G224">
            <v>80000</v>
          </cell>
          <cell r="M224">
            <v>0</v>
          </cell>
        </row>
        <row r="225">
          <cell r="F225">
            <v>18230520</v>
          </cell>
          <cell r="G225">
            <v>80000</v>
          </cell>
          <cell r="M225">
            <v>0</v>
          </cell>
        </row>
        <row r="226">
          <cell r="F226">
            <v>18230522</v>
          </cell>
          <cell r="G226">
            <v>64000</v>
          </cell>
          <cell r="M226">
            <v>0</v>
          </cell>
        </row>
        <row r="227">
          <cell r="F227">
            <v>18230530</v>
          </cell>
          <cell r="G227">
            <v>64000</v>
          </cell>
          <cell r="M227">
            <v>0</v>
          </cell>
        </row>
        <row r="228">
          <cell r="F228">
            <v>18230532</v>
          </cell>
          <cell r="G228">
            <v>160000</v>
          </cell>
          <cell r="M228">
            <v>80000</v>
          </cell>
        </row>
        <row r="229">
          <cell r="F229">
            <v>18230534</v>
          </cell>
          <cell r="G229">
            <v>80000</v>
          </cell>
          <cell r="M229">
            <v>78818.65</v>
          </cell>
        </row>
        <row r="230">
          <cell r="F230">
            <v>18230536</v>
          </cell>
          <cell r="G230">
            <v>80000</v>
          </cell>
          <cell r="M230">
            <v>0</v>
          </cell>
        </row>
        <row r="231">
          <cell r="F231">
            <v>18230538</v>
          </cell>
          <cell r="G231">
            <v>160000</v>
          </cell>
          <cell r="M231">
            <v>0</v>
          </cell>
        </row>
        <row r="232">
          <cell r="F232">
            <v>18230540</v>
          </cell>
          <cell r="G232">
            <v>80000</v>
          </cell>
          <cell r="M232">
            <v>0</v>
          </cell>
        </row>
        <row r="233">
          <cell r="F233">
            <v>18230542</v>
          </cell>
          <cell r="G233">
            <v>80000</v>
          </cell>
          <cell r="M233">
            <v>0</v>
          </cell>
        </row>
        <row r="234">
          <cell r="F234">
            <v>18230544</v>
          </cell>
          <cell r="G234">
            <v>800000</v>
          </cell>
          <cell r="M234">
            <v>0</v>
          </cell>
        </row>
        <row r="235">
          <cell r="F235">
            <v>18230546</v>
          </cell>
          <cell r="G235">
            <v>5952000</v>
          </cell>
          <cell r="M235">
            <v>1032232.56</v>
          </cell>
        </row>
        <row r="236">
          <cell r="F236">
            <v>18230548</v>
          </cell>
          <cell r="G236">
            <v>48000</v>
          </cell>
          <cell r="M236">
            <v>0</v>
          </cell>
        </row>
        <row r="237">
          <cell r="F237">
            <v>18230550</v>
          </cell>
          <cell r="G237">
            <v>80000</v>
          </cell>
          <cell r="M237">
            <v>80000</v>
          </cell>
        </row>
        <row r="238">
          <cell r="F238">
            <v>18230552</v>
          </cell>
          <cell r="G238">
            <v>80000</v>
          </cell>
          <cell r="M238">
            <v>80000</v>
          </cell>
        </row>
        <row r="239">
          <cell r="F239">
            <v>18230554</v>
          </cell>
          <cell r="G239">
            <v>80000</v>
          </cell>
          <cell r="M239">
            <v>80000</v>
          </cell>
        </row>
        <row r="240">
          <cell r="F240">
            <v>18230556</v>
          </cell>
          <cell r="G240">
            <v>80000</v>
          </cell>
          <cell r="M240">
            <v>80000</v>
          </cell>
        </row>
        <row r="241">
          <cell r="F241">
            <v>18230558</v>
          </cell>
          <cell r="G241">
            <v>80000</v>
          </cell>
          <cell r="M241">
            <v>80000</v>
          </cell>
        </row>
        <row r="242">
          <cell r="F242">
            <v>18230564</v>
          </cell>
          <cell r="G242">
            <v>80000</v>
          </cell>
          <cell r="M242">
            <v>80000</v>
          </cell>
        </row>
        <row r="243">
          <cell r="F243">
            <v>18230568</v>
          </cell>
          <cell r="G243">
            <v>64000</v>
          </cell>
          <cell r="M243">
            <v>64000</v>
          </cell>
        </row>
        <row r="244">
          <cell r="F244">
            <v>18230570</v>
          </cell>
          <cell r="G244">
            <v>56000</v>
          </cell>
          <cell r="M244">
            <v>56000</v>
          </cell>
        </row>
        <row r="245">
          <cell r="F245">
            <v>18230572</v>
          </cell>
          <cell r="G245">
            <v>160000</v>
          </cell>
          <cell r="M245">
            <v>160000</v>
          </cell>
        </row>
        <row r="246">
          <cell r="F246">
            <v>18230574</v>
          </cell>
          <cell r="G246">
            <v>48000</v>
          </cell>
          <cell r="M246">
            <v>48000</v>
          </cell>
        </row>
        <row r="247">
          <cell r="F247">
            <v>18230576</v>
          </cell>
          <cell r="G247">
            <v>40000</v>
          </cell>
          <cell r="M247">
            <v>0</v>
          </cell>
        </row>
        <row r="248">
          <cell r="F248">
            <v>18230578</v>
          </cell>
          <cell r="G248">
            <v>48000</v>
          </cell>
          <cell r="M248">
            <v>48000</v>
          </cell>
        </row>
        <row r="249">
          <cell r="F249">
            <v>18230584</v>
          </cell>
          <cell r="G249">
            <v>80000</v>
          </cell>
          <cell r="M249">
            <v>0</v>
          </cell>
        </row>
        <row r="250">
          <cell r="F250">
            <v>18230586</v>
          </cell>
          <cell r="G250">
            <v>80000</v>
          </cell>
          <cell r="M250">
            <v>16000</v>
          </cell>
        </row>
        <row r="251">
          <cell r="F251">
            <v>18230588</v>
          </cell>
          <cell r="G251">
            <v>80000</v>
          </cell>
          <cell r="M251">
            <v>0</v>
          </cell>
        </row>
        <row r="252">
          <cell r="F252">
            <v>18230590</v>
          </cell>
          <cell r="G252">
            <v>80000</v>
          </cell>
          <cell r="M252">
            <v>80000</v>
          </cell>
        </row>
        <row r="253">
          <cell r="F253">
            <v>18230592</v>
          </cell>
          <cell r="G253">
            <v>80000</v>
          </cell>
          <cell r="M253">
            <v>0</v>
          </cell>
        </row>
        <row r="254">
          <cell r="F254">
            <v>18230594</v>
          </cell>
          <cell r="G254">
            <v>40000</v>
          </cell>
          <cell r="M254">
            <v>40000</v>
          </cell>
        </row>
        <row r="255">
          <cell r="F255">
            <v>18230596</v>
          </cell>
          <cell r="G255">
            <v>48000</v>
          </cell>
          <cell r="M255">
            <v>48000</v>
          </cell>
        </row>
        <row r="256">
          <cell r="F256">
            <v>18230598</v>
          </cell>
          <cell r="G256">
            <v>288000</v>
          </cell>
          <cell r="M256">
            <v>216000</v>
          </cell>
        </row>
        <row r="257">
          <cell r="F257">
            <v>18230600</v>
          </cell>
          <cell r="G257">
            <v>40000</v>
          </cell>
          <cell r="M257">
            <v>40000</v>
          </cell>
        </row>
        <row r="258">
          <cell r="F258">
            <v>18230602</v>
          </cell>
          <cell r="G258">
            <v>80000</v>
          </cell>
          <cell r="M258">
            <v>80000</v>
          </cell>
        </row>
        <row r="259">
          <cell r="F259">
            <v>18230604</v>
          </cell>
          <cell r="G259">
            <v>80000</v>
          </cell>
          <cell r="M259">
            <v>0</v>
          </cell>
        </row>
        <row r="260">
          <cell r="F260">
            <v>18230606</v>
          </cell>
          <cell r="G260">
            <v>240000</v>
          </cell>
          <cell r="M260">
            <v>240000</v>
          </cell>
        </row>
        <row r="261">
          <cell r="F261">
            <v>18230610</v>
          </cell>
          <cell r="G261">
            <v>240000</v>
          </cell>
          <cell r="M261">
            <v>160000</v>
          </cell>
        </row>
        <row r="262">
          <cell r="F262">
            <v>18230612</v>
          </cell>
          <cell r="G262">
            <v>240000</v>
          </cell>
          <cell r="M262">
            <v>160000</v>
          </cell>
        </row>
        <row r="263">
          <cell r="F263">
            <v>18230614</v>
          </cell>
          <cell r="G263">
            <v>80000</v>
          </cell>
          <cell r="M263">
            <v>0</v>
          </cell>
        </row>
        <row r="264">
          <cell r="F264">
            <v>18230616</v>
          </cell>
          <cell r="G264">
            <v>6280071</v>
          </cell>
          <cell r="M264">
            <v>2283951.65</v>
          </cell>
        </row>
        <row r="265">
          <cell r="F265">
            <v>18230618</v>
          </cell>
          <cell r="G265">
            <v>144000</v>
          </cell>
          <cell r="M265">
            <v>108924.07</v>
          </cell>
        </row>
        <row r="266">
          <cell r="F266">
            <v>18230620</v>
          </cell>
          <cell r="G266">
            <v>80000</v>
          </cell>
          <cell r="M266">
            <v>80000</v>
          </cell>
        </row>
        <row r="267">
          <cell r="F267">
            <v>18230622</v>
          </cell>
          <cell r="G267">
            <v>60000</v>
          </cell>
          <cell r="M267">
            <v>0</v>
          </cell>
        </row>
        <row r="268">
          <cell r="F268">
            <v>18230624</v>
          </cell>
          <cell r="G268">
            <v>160000</v>
          </cell>
          <cell r="M268">
            <v>160000</v>
          </cell>
        </row>
        <row r="269">
          <cell r="F269">
            <v>18230626</v>
          </cell>
          <cell r="G269">
            <v>184000</v>
          </cell>
          <cell r="M269">
            <v>0</v>
          </cell>
        </row>
        <row r="270">
          <cell r="F270">
            <v>18230628</v>
          </cell>
          <cell r="G270">
            <v>40000</v>
          </cell>
          <cell r="M270">
            <v>40000</v>
          </cell>
        </row>
        <row r="271">
          <cell r="F271">
            <v>18230630</v>
          </cell>
          <cell r="G271">
            <v>64000</v>
          </cell>
          <cell r="M271">
            <v>0</v>
          </cell>
        </row>
        <row r="272">
          <cell r="F272">
            <v>18230636</v>
          </cell>
          <cell r="G272">
            <v>80000</v>
          </cell>
          <cell r="M272">
            <v>80000</v>
          </cell>
        </row>
        <row r="273">
          <cell r="F273">
            <v>18230638</v>
          </cell>
          <cell r="G273">
            <v>56000</v>
          </cell>
          <cell r="M273">
            <v>56000</v>
          </cell>
        </row>
        <row r="274">
          <cell r="F274">
            <v>18230640</v>
          </cell>
          <cell r="G274">
            <v>80000</v>
          </cell>
          <cell r="M274">
            <v>80000</v>
          </cell>
        </row>
        <row r="275">
          <cell r="F275">
            <v>18230642</v>
          </cell>
          <cell r="G275">
            <v>80000</v>
          </cell>
          <cell r="M275">
            <v>80000</v>
          </cell>
        </row>
        <row r="276">
          <cell r="F276">
            <v>18230644</v>
          </cell>
          <cell r="G276">
            <v>80000</v>
          </cell>
          <cell r="M276">
            <v>0</v>
          </cell>
        </row>
        <row r="277">
          <cell r="F277">
            <v>18230646</v>
          </cell>
          <cell r="G277">
            <v>80000</v>
          </cell>
          <cell r="M277">
            <v>80000</v>
          </cell>
        </row>
        <row r="278">
          <cell r="F278">
            <v>18230648</v>
          </cell>
          <cell r="G278">
            <v>80000</v>
          </cell>
          <cell r="M278">
            <v>80000</v>
          </cell>
        </row>
        <row r="279">
          <cell r="F279">
            <v>18230650</v>
          </cell>
          <cell r="G279">
            <v>80000</v>
          </cell>
          <cell r="M279">
            <v>0</v>
          </cell>
        </row>
        <row r="280">
          <cell r="F280">
            <v>18230652</v>
          </cell>
          <cell r="G280">
            <v>120000</v>
          </cell>
          <cell r="M280">
            <v>0</v>
          </cell>
        </row>
        <row r="281">
          <cell r="F281">
            <v>18230654</v>
          </cell>
          <cell r="G281">
            <v>152000</v>
          </cell>
          <cell r="M281">
            <v>0</v>
          </cell>
        </row>
        <row r="282">
          <cell r="F282">
            <v>18230656</v>
          </cell>
          <cell r="G282">
            <v>80000</v>
          </cell>
          <cell r="M282">
            <v>0</v>
          </cell>
        </row>
        <row r="283">
          <cell r="F283">
            <v>18230658</v>
          </cell>
          <cell r="G283">
            <v>80000</v>
          </cell>
          <cell r="M283">
            <v>0</v>
          </cell>
        </row>
        <row r="284">
          <cell r="F284">
            <v>18230660</v>
          </cell>
          <cell r="G284">
            <v>40000</v>
          </cell>
          <cell r="M284">
            <v>0</v>
          </cell>
        </row>
        <row r="285">
          <cell r="F285">
            <v>18230662</v>
          </cell>
          <cell r="G285">
            <v>80000</v>
          </cell>
          <cell r="M285">
            <v>80000</v>
          </cell>
        </row>
        <row r="286">
          <cell r="F286">
            <v>18230666</v>
          </cell>
          <cell r="G286">
            <v>120000</v>
          </cell>
          <cell r="M286">
            <v>0</v>
          </cell>
        </row>
        <row r="287">
          <cell r="F287">
            <v>18230668</v>
          </cell>
          <cell r="G287">
            <v>80000</v>
          </cell>
          <cell r="M287">
            <v>80000</v>
          </cell>
        </row>
        <row r="288">
          <cell r="F288">
            <v>18230670</v>
          </cell>
          <cell r="G288">
            <v>72000</v>
          </cell>
          <cell r="M288">
            <v>0</v>
          </cell>
        </row>
        <row r="289">
          <cell r="F289">
            <v>18230672</v>
          </cell>
          <cell r="G289">
            <v>40000</v>
          </cell>
          <cell r="M289">
            <v>40000</v>
          </cell>
        </row>
        <row r="290">
          <cell r="F290">
            <v>18230674</v>
          </cell>
          <cell r="G290">
            <v>80000</v>
          </cell>
          <cell r="M290">
            <v>0</v>
          </cell>
        </row>
        <row r="291">
          <cell r="F291">
            <v>18230676</v>
          </cell>
          <cell r="G291">
            <v>80000</v>
          </cell>
          <cell r="M291">
            <v>0</v>
          </cell>
        </row>
        <row r="292">
          <cell r="F292">
            <v>18230678</v>
          </cell>
          <cell r="G292">
            <v>72000</v>
          </cell>
          <cell r="M292">
            <v>35651.66</v>
          </cell>
        </row>
        <row r="293">
          <cell r="F293">
            <v>18230680</v>
          </cell>
          <cell r="G293">
            <v>80000</v>
          </cell>
          <cell r="M293">
            <v>80000</v>
          </cell>
        </row>
        <row r="294">
          <cell r="F294">
            <v>18230682</v>
          </cell>
          <cell r="G294">
            <v>80000</v>
          </cell>
          <cell r="M294">
            <v>0</v>
          </cell>
        </row>
        <row r="295">
          <cell r="F295">
            <v>18230684</v>
          </cell>
          <cell r="G295">
            <v>13280000</v>
          </cell>
          <cell r="M295">
            <v>10906397.05</v>
          </cell>
        </row>
        <row r="296">
          <cell r="F296">
            <v>18230686</v>
          </cell>
          <cell r="G296">
            <v>176000</v>
          </cell>
          <cell r="M296">
            <v>176000</v>
          </cell>
        </row>
        <row r="297">
          <cell r="F297">
            <v>18230688</v>
          </cell>
          <cell r="G297">
            <v>64000</v>
          </cell>
          <cell r="M297">
            <v>0</v>
          </cell>
        </row>
        <row r="298">
          <cell r="F298">
            <v>18230694</v>
          </cell>
          <cell r="G298">
            <v>80000</v>
          </cell>
          <cell r="M298">
            <v>80000</v>
          </cell>
        </row>
        <row r="299">
          <cell r="F299">
            <v>18230696</v>
          </cell>
          <cell r="G299">
            <v>80000</v>
          </cell>
          <cell r="M299">
            <v>0</v>
          </cell>
        </row>
        <row r="300">
          <cell r="F300">
            <v>18230698</v>
          </cell>
          <cell r="G300">
            <v>80000</v>
          </cell>
          <cell r="M300">
            <v>0</v>
          </cell>
        </row>
        <row r="301">
          <cell r="F301">
            <v>18230700</v>
          </cell>
          <cell r="G301">
            <v>80000</v>
          </cell>
          <cell r="M301">
            <v>0</v>
          </cell>
        </row>
        <row r="302">
          <cell r="F302">
            <v>18230702</v>
          </cell>
          <cell r="G302">
            <v>64000</v>
          </cell>
          <cell r="M302">
            <v>64000</v>
          </cell>
        </row>
        <row r="303">
          <cell r="F303">
            <v>18230704</v>
          </cell>
          <cell r="G303">
            <v>64000</v>
          </cell>
          <cell r="M303">
            <v>64000</v>
          </cell>
        </row>
        <row r="304">
          <cell r="F304">
            <v>18230706</v>
          </cell>
          <cell r="G304">
            <v>120000</v>
          </cell>
          <cell r="M304">
            <v>0</v>
          </cell>
        </row>
        <row r="305">
          <cell r="F305">
            <v>18230708</v>
          </cell>
          <cell r="G305">
            <v>80000</v>
          </cell>
          <cell r="M305">
            <v>0</v>
          </cell>
        </row>
        <row r="306">
          <cell r="F306">
            <v>18230710</v>
          </cell>
          <cell r="G306">
            <v>64000</v>
          </cell>
          <cell r="M306">
            <v>0</v>
          </cell>
        </row>
        <row r="307">
          <cell r="F307">
            <v>18230712</v>
          </cell>
          <cell r="G307">
            <v>48000</v>
          </cell>
          <cell r="M307">
            <v>48000</v>
          </cell>
        </row>
        <row r="308">
          <cell r="F308">
            <v>18230714</v>
          </cell>
          <cell r="G308">
            <v>104000</v>
          </cell>
          <cell r="M308">
            <v>40000</v>
          </cell>
        </row>
        <row r="309">
          <cell r="F309">
            <v>18230716</v>
          </cell>
          <cell r="G309">
            <v>120000</v>
          </cell>
          <cell r="M309">
            <v>120000</v>
          </cell>
        </row>
        <row r="310">
          <cell r="F310">
            <v>18230718</v>
          </cell>
          <cell r="G310">
            <v>64000</v>
          </cell>
          <cell r="M310">
            <v>0</v>
          </cell>
        </row>
        <row r="311">
          <cell r="F311">
            <v>18230720</v>
          </cell>
          <cell r="G311">
            <v>80000</v>
          </cell>
          <cell r="M311">
            <v>0</v>
          </cell>
        </row>
        <row r="312">
          <cell r="F312">
            <v>18230722</v>
          </cell>
          <cell r="G312">
            <v>216000</v>
          </cell>
          <cell r="M312">
            <v>59173.17</v>
          </cell>
        </row>
        <row r="313">
          <cell r="F313">
            <v>18230724</v>
          </cell>
          <cell r="G313">
            <v>400000</v>
          </cell>
          <cell r="M313">
            <v>320000</v>
          </cell>
        </row>
        <row r="314">
          <cell r="F314">
            <v>18230726</v>
          </cell>
          <cell r="G314">
            <v>64000</v>
          </cell>
          <cell r="M314">
            <v>0</v>
          </cell>
        </row>
        <row r="315">
          <cell r="F315">
            <v>18230730</v>
          </cell>
          <cell r="G315">
            <v>360000</v>
          </cell>
          <cell r="M315">
            <v>110320</v>
          </cell>
        </row>
        <row r="316">
          <cell r="F316">
            <v>18230732</v>
          </cell>
          <cell r="G316">
            <v>40000</v>
          </cell>
          <cell r="M316">
            <v>0</v>
          </cell>
        </row>
        <row r="317">
          <cell r="F317">
            <v>18230734</v>
          </cell>
          <cell r="G317">
            <v>128000</v>
          </cell>
          <cell r="M317">
            <v>128000</v>
          </cell>
        </row>
        <row r="318">
          <cell r="F318">
            <v>18230736</v>
          </cell>
          <cell r="G318">
            <v>80000</v>
          </cell>
          <cell r="M318">
            <v>80000</v>
          </cell>
        </row>
        <row r="319">
          <cell r="F319">
            <v>18230738</v>
          </cell>
          <cell r="G319">
            <v>160000</v>
          </cell>
          <cell r="M319">
            <v>160000</v>
          </cell>
        </row>
        <row r="320">
          <cell r="F320">
            <v>18230742</v>
          </cell>
          <cell r="G320">
            <v>80000</v>
          </cell>
          <cell r="M320">
            <v>80000</v>
          </cell>
        </row>
        <row r="321">
          <cell r="F321">
            <v>18230744</v>
          </cell>
          <cell r="G321">
            <v>64000</v>
          </cell>
          <cell r="M321">
            <v>64000</v>
          </cell>
        </row>
        <row r="322">
          <cell r="F322">
            <v>18230746</v>
          </cell>
          <cell r="G322">
            <v>80000</v>
          </cell>
          <cell r="M322">
            <v>80000</v>
          </cell>
        </row>
        <row r="323">
          <cell r="F323">
            <v>18230748</v>
          </cell>
          <cell r="G323">
            <v>80000</v>
          </cell>
          <cell r="M323">
            <v>80000</v>
          </cell>
        </row>
        <row r="324">
          <cell r="F324">
            <v>18230750</v>
          </cell>
          <cell r="G324">
            <v>264000</v>
          </cell>
          <cell r="M324">
            <v>64000</v>
          </cell>
        </row>
        <row r="325">
          <cell r="F325">
            <v>18230752</v>
          </cell>
          <cell r="G325">
            <v>104000</v>
          </cell>
          <cell r="M325">
            <v>104000</v>
          </cell>
        </row>
        <row r="326">
          <cell r="F326">
            <v>18230754</v>
          </cell>
          <cell r="G326">
            <v>96000</v>
          </cell>
          <cell r="M326">
            <v>0</v>
          </cell>
        </row>
        <row r="327">
          <cell r="F327">
            <v>18230756</v>
          </cell>
          <cell r="G327">
            <v>80000</v>
          </cell>
          <cell r="M327">
            <v>0</v>
          </cell>
        </row>
        <row r="328">
          <cell r="F328">
            <v>18230758</v>
          </cell>
          <cell r="G328">
            <v>80000</v>
          </cell>
          <cell r="M328">
            <v>0</v>
          </cell>
        </row>
        <row r="329">
          <cell r="F329">
            <v>18230762</v>
          </cell>
          <cell r="G329">
            <v>112000</v>
          </cell>
          <cell r="M329">
            <v>112000</v>
          </cell>
        </row>
        <row r="330">
          <cell r="F330">
            <v>18230764</v>
          </cell>
          <cell r="G330">
            <v>560000</v>
          </cell>
          <cell r="M330">
            <v>388000</v>
          </cell>
        </row>
        <row r="331">
          <cell r="F331">
            <v>18230766</v>
          </cell>
          <cell r="G331">
            <v>56000</v>
          </cell>
          <cell r="M331">
            <v>56000</v>
          </cell>
        </row>
        <row r="332">
          <cell r="F332">
            <v>18230770</v>
          </cell>
          <cell r="G332">
            <v>64000</v>
          </cell>
          <cell r="M332">
            <v>0</v>
          </cell>
        </row>
        <row r="333">
          <cell r="F333">
            <v>18230772</v>
          </cell>
          <cell r="G333">
            <v>80000</v>
          </cell>
          <cell r="M333">
            <v>80000</v>
          </cell>
        </row>
        <row r="334">
          <cell r="F334">
            <v>18230774</v>
          </cell>
          <cell r="G334">
            <v>64000</v>
          </cell>
          <cell r="M334">
            <v>64000</v>
          </cell>
        </row>
        <row r="335">
          <cell r="F335">
            <v>18230776</v>
          </cell>
          <cell r="G335">
            <v>144000</v>
          </cell>
          <cell r="M335">
            <v>0</v>
          </cell>
        </row>
        <row r="336">
          <cell r="F336">
            <v>18230778</v>
          </cell>
          <cell r="G336">
            <v>64000</v>
          </cell>
          <cell r="M336">
            <v>64000</v>
          </cell>
        </row>
        <row r="337">
          <cell r="F337">
            <v>18230780</v>
          </cell>
          <cell r="G337">
            <v>80000</v>
          </cell>
          <cell r="M337">
            <v>0</v>
          </cell>
        </row>
        <row r="338">
          <cell r="F338">
            <v>18230786</v>
          </cell>
          <cell r="G338">
            <v>64000</v>
          </cell>
          <cell r="M338">
            <v>64000</v>
          </cell>
        </row>
        <row r="339">
          <cell r="F339">
            <v>18230790</v>
          </cell>
          <cell r="G339">
            <v>104000</v>
          </cell>
          <cell r="M339">
            <v>48000</v>
          </cell>
        </row>
        <row r="340">
          <cell r="F340">
            <v>18230792</v>
          </cell>
          <cell r="G340">
            <v>4624000</v>
          </cell>
          <cell r="M340">
            <v>3691680.75</v>
          </cell>
        </row>
        <row r="341">
          <cell r="F341">
            <v>18230794</v>
          </cell>
          <cell r="G341">
            <v>80000</v>
          </cell>
          <cell r="M341">
            <v>80000</v>
          </cell>
        </row>
        <row r="342">
          <cell r="F342">
            <v>18230796</v>
          </cell>
          <cell r="G342">
            <v>80000</v>
          </cell>
          <cell r="M342">
            <v>56000</v>
          </cell>
        </row>
        <row r="343">
          <cell r="F343">
            <v>18230798</v>
          </cell>
          <cell r="G343">
            <v>64000</v>
          </cell>
          <cell r="M343">
            <v>48000</v>
          </cell>
        </row>
        <row r="344">
          <cell r="F344">
            <v>18230800</v>
          </cell>
          <cell r="G344">
            <v>80000</v>
          </cell>
          <cell r="M344">
            <v>0</v>
          </cell>
        </row>
        <row r="345">
          <cell r="F345">
            <v>18230802</v>
          </cell>
          <cell r="G345">
            <v>7835200</v>
          </cell>
          <cell r="M345">
            <v>6623072.51</v>
          </cell>
        </row>
        <row r="346">
          <cell r="F346">
            <v>18230804</v>
          </cell>
          <cell r="G346">
            <v>144000</v>
          </cell>
          <cell r="M346">
            <v>144000</v>
          </cell>
        </row>
        <row r="347">
          <cell r="F347">
            <v>18230806</v>
          </cell>
          <cell r="G347">
            <v>120000</v>
          </cell>
          <cell r="M347">
            <v>120000</v>
          </cell>
        </row>
        <row r="348">
          <cell r="F348">
            <v>18230808</v>
          </cell>
          <cell r="G348">
            <v>176000</v>
          </cell>
          <cell r="M348">
            <v>176000</v>
          </cell>
        </row>
        <row r="349">
          <cell r="F349">
            <v>18230810</v>
          </cell>
          <cell r="G349">
            <v>80000</v>
          </cell>
          <cell r="M349">
            <v>0</v>
          </cell>
        </row>
        <row r="350">
          <cell r="F350">
            <v>18230812</v>
          </cell>
          <cell r="G350">
            <v>80000</v>
          </cell>
          <cell r="M350">
            <v>80000</v>
          </cell>
        </row>
        <row r="351">
          <cell r="F351">
            <v>18230814</v>
          </cell>
          <cell r="G351">
            <v>68000</v>
          </cell>
          <cell r="M351">
            <v>68000</v>
          </cell>
        </row>
        <row r="352">
          <cell r="F352">
            <v>18230816</v>
          </cell>
          <cell r="G352">
            <v>48000</v>
          </cell>
          <cell r="M352">
            <v>48000</v>
          </cell>
        </row>
        <row r="353">
          <cell r="F353">
            <v>18230818</v>
          </cell>
          <cell r="G353">
            <v>144000</v>
          </cell>
          <cell r="M353">
            <v>144000</v>
          </cell>
        </row>
        <row r="354">
          <cell r="F354">
            <v>18230820</v>
          </cell>
          <cell r="G354">
            <v>64000</v>
          </cell>
          <cell r="M354">
            <v>64000</v>
          </cell>
        </row>
        <row r="355">
          <cell r="F355">
            <v>18230822</v>
          </cell>
          <cell r="G355">
            <v>80000</v>
          </cell>
          <cell r="M355">
            <v>0</v>
          </cell>
        </row>
        <row r="356">
          <cell r="F356">
            <v>18230824</v>
          </cell>
          <cell r="G356">
            <v>176000</v>
          </cell>
          <cell r="M356">
            <v>0</v>
          </cell>
        </row>
        <row r="357">
          <cell r="F357">
            <v>18230826</v>
          </cell>
          <cell r="G357">
            <v>56000</v>
          </cell>
          <cell r="M357">
            <v>56000</v>
          </cell>
        </row>
        <row r="358">
          <cell r="F358">
            <v>18230828</v>
          </cell>
          <cell r="G358">
            <v>56000</v>
          </cell>
          <cell r="M358">
            <v>56000</v>
          </cell>
        </row>
        <row r="359">
          <cell r="F359">
            <v>18230830</v>
          </cell>
          <cell r="G359">
            <v>160000</v>
          </cell>
          <cell r="M359">
            <v>160000</v>
          </cell>
        </row>
        <row r="360">
          <cell r="F360">
            <v>18230832</v>
          </cell>
          <cell r="G360">
            <v>80000</v>
          </cell>
          <cell r="M360">
            <v>0</v>
          </cell>
        </row>
        <row r="361">
          <cell r="F361">
            <v>18230834</v>
          </cell>
          <cell r="G361">
            <v>80000</v>
          </cell>
          <cell r="M361">
            <v>80000</v>
          </cell>
        </row>
        <row r="362">
          <cell r="F362">
            <v>18230836</v>
          </cell>
          <cell r="G362">
            <v>80000</v>
          </cell>
          <cell r="M362">
            <v>80000</v>
          </cell>
        </row>
        <row r="363">
          <cell r="F363">
            <v>18230838</v>
          </cell>
          <cell r="G363">
            <v>64000</v>
          </cell>
          <cell r="M363">
            <v>0</v>
          </cell>
        </row>
        <row r="364">
          <cell r="F364">
            <v>18230840</v>
          </cell>
          <cell r="G364">
            <v>40000</v>
          </cell>
          <cell r="M364">
            <v>40000</v>
          </cell>
        </row>
        <row r="365">
          <cell r="F365">
            <v>18230842</v>
          </cell>
          <cell r="G365">
            <v>40000</v>
          </cell>
          <cell r="M365">
            <v>40000</v>
          </cell>
        </row>
        <row r="366">
          <cell r="F366">
            <v>18230844</v>
          </cell>
          <cell r="G366">
            <v>160000</v>
          </cell>
          <cell r="M366">
            <v>160000</v>
          </cell>
        </row>
        <row r="367">
          <cell r="F367">
            <v>18230846</v>
          </cell>
          <cell r="G367">
            <v>240000</v>
          </cell>
          <cell r="M367">
            <v>240000</v>
          </cell>
        </row>
        <row r="368">
          <cell r="F368">
            <v>18230848</v>
          </cell>
          <cell r="G368">
            <v>120000</v>
          </cell>
          <cell r="M368">
            <v>120000</v>
          </cell>
        </row>
        <row r="369">
          <cell r="F369">
            <v>18230850</v>
          </cell>
          <cell r="G369">
            <v>40000</v>
          </cell>
          <cell r="M369">
            <v>0</v>
          </cell>
        </row>
        <row r="370">
          <cell r="F370">
            <v>18230852</v>
          </cell>
          <cell r="G370">
            <v>64000</v>
          </cell>
          <cell r="M370">
            <v>0</v>
          </cell>
        </row>
        <row r="371">
          <cell r="F371">
            <v>18230854</v>
          </cell>
          <cell r="G371">
            <v>80000</v>
          </cell>
          <cell r="M371">
            <v>79128</v>
          </cell>
        </row>
        <row r="372">
          <cell r="F372">
            <v>18230856</v>
          </cell>
          <cell r="G372">
            <v>80000</v>
          </cell>
          <cell r="M372">
            <v>80000</v>
          </cell>
        </row>
        <row r="373">
          <cell r="F373">
            <v>18230860</v>
          </cell>
          <cell r="G373">
            <v>56000</v>
          </cell>
          <cell r="M373">
            <v>0</v>
          </cell>
        </row>
        <row r="374">
          <cell r="F374">
            <v>18230862</v>
          </cell>
          <cell r="G374">
            <v>160000</v>
          </cell>
          <cell r="M374">
            <v>0</v>
          </cell>
        </row>
        <row r="375">
          <cell r="F375">
            <v>18230864</v>
          </cell>
          <cell r="G375">
            <v>120000</v>
          </cell>
          <cell r="M375">
            <v>120000</v>
          </cell>
        </row>
        <row r="376">
          <cell r="F376">
            <v>18230868</v>
          </cell>
          <cell r="G376">
            <v>64000</v>
          </cell>
          <cell r="M376">
            <v>0</v>
          </cell>
        </row>
        <row r="377">
          <cell r="F377">
            <v>18230872</v>
          </cell>
          <cell r="G377">
            <v>40000</v>
          </cell>
          <cell r="M377">
            <v>40000</v>
          </cell>
        </row>
        <row r="378">
          <cell r="F378">
            <v>18230874</v>
          </cell>
          <cell r="G378">
            <v>160000</v>
          </cell>
          <cell r="M378">
            <v>160000</v>
          </cell>
        </row>
        <row r="379">
          <cell r="F379">
            <v>18230876</v>
          </cell>
          <cell r="G379">
            <v>48000</v>
          </cell>
          <cell r="M379">
            <v>0</v>
          </cell>
        </row>
        <row r="380">
          <cell r="F380">
            <v>18230878</v>
          </cell>
          <cell r="G380">
            <v>60000</v>
          </cell>
          <cell r="M380">
            <v>0</v>
          </cell>
        </row>
        <row r="381">
          <cell r="F381">
            <v>18230880</v>
          </cell>
          <cell r="G381">
            <v>80000</v>
          </cell>
          <cell r="M381">
            <v>0</v>
          </cell>
        </row>
        <row r="382">
          <cell r="F382">
            <v>18230882</v>
          </cell>
          <cell r="G382">
            <v>360000</v>
          </cell>
          <cell r="M382">
            <v>0</v>
          </cell>
        </row>
        <row r="383">
          <cell r="F383">
            <v>18230884</v>
          </cell>
          <cell r="G383">
            <v>64000</v>
          </cell>
          <cell r="M383">
            <v>0</v>
          </cell>
        </row>
        <row r="384">
          <cell r="F384">
            <v>18230886</v>
          </cell>
          <cell r="G384">
            <v>64000</v>
          </cell>
          <cell r="M384">
            <v>64000</v>
          </cell>
        </row>
        <row r="385">
          <cell r="F385">
            <v>18230888</v>
          </cell>
          <cell r="G385">
            <v>40000</v>
          </cell>
          <cell r="M385">
            <v>0</v>
          </cell>
        </row>
        <row r="386">
          <cell r="F386">
            <v>18230890</v>
          </cell>
          <cell r="G386">
            <v>80000</v>
          </cell>
          <cell r="M386">
            <v>0</v>
          </cell>
        </row>
        <row r="387">
          <cell r="F387">
            <v>18230892</v>
          </cell>
          <cell r="G387">
            <v>96000</v>
          </cell>
          <cell r="M387">
            <v>0</v>
          </cell>
        </row>
        <row r="388">
          <cell r="F388">
            <v>18230894</v>
          </cell>
          <cell r="G388">
            <v>80000</v>
          </cell>
          <cell r="M388">
            <v>80000</v>
          </cell>
        </row>
        <row r="389">
          <cell r="F389">
            <v>18230896</v>
          </cell>
          <cell r="G389">
            <v>48000</v>
          </cell>
          <cell r="M389">
            <v>0</v>
          </cell>
        </row>
        <row r="390">
          <cell r="F390">
            <v>18230898</v>
          </cell>
          <cell r="G390">
            <v>120000</v>
          </cell>
          <cell r="M390">
            <v>120000</v>
          </cell>
        </row>
        <row r="391">
          <cell r="F391">
            <v>18230900</v>
          </cell>
          <cell r="G391">
            <v>64000</v>
          </cell>
          <cell r="M391">
            <v>64000</v>
          </cell>
        </row>
        <row r="392">
          <cell r="F392">
            <v>18230904</v>
          </cell>
          <cell r="G392">
            <v>64000</v>
          </cell>
          <cell r="M392">
            <v>0</v>
          </cell>
        </row>
        <row r="393">
          <cell r="F393">
            <v>18230906</v>
          </cell>
          <cell r="G393">
            <v>80000</v>
          </cell>
          <cell r="M393">
            <v>80000</v>
          </cell>
        </row>
        <row r="394">
          <cell r="F394">
            <v>18230908</v>
          </cell>
          <cell r="G394">
            <v>160000</v>
          </cell>
          <cell r="M394">
            <v>0</v>
          </cell>
        </row>
        <row r="395">
          <cell r="F395">
            <v>18230910</v>
          </cell>
          <cell r="G395">
            <v>16000</v>
          </cell>
          <cell r="M395">
            <v>0</v>
          </cell>
        </row>
        <row r="396">
          <cell r="F396">
            <v>18230912</v>
          </cell>
          <cell r="G396">
            <v>80000</v>
          </cell>
          <cell r="M396">
            <v>0</v>
          </cell>
        </row>
        <row r="397">
          <cell r="F397">
            <v>18230914</v>
          </cell>
          <cell r="G397">
            <v>80000</v>
          </cell>
          <cell r="M397">
            <v>80000</v>
          </cell>
        </row>
        <row r="398">
          <cell r="F398">
            <v>18230916</v>
          </cell>
          <cell r="G398">
            <v>80000</v>
          </cell>
          <cell r="M398">
            <v>80000</v>
          </cell>
        </row>
        <row r="399">
          <cell r="F399">
            <v>18230918</v>
          </cell>
          <cell r="G399">
            <v>240000</v>
          </cell>
          <cell r="M399">
            <v>240000</v>
          </cell>
        </row>
        <row r="400">
          <cell r="F400">
            <v>18230920</v>
          </cell>
          <cell r="G400">
            <v>80000</v>
          </cell>
          <cell r="M400">
            <v>0</v>
          </cell>
        </row>
        <row r="401">
          <cell r="F401">
            <v>18230922</v>
          </cell>
          <cell r="G401">
            <v>80000</v>
          </cell>
          <cell r="M401">
            <v>0</v>
          </cell>
        </row>
        <row r="402">
          <cell r="F402">
            <v>18230926</v>
          </cell>
          <cell r="G402">
            <v>32000</v>
          </cell>
          <cell r="M402">
            <v>0</v>
          </cell>
        </row>
        <row r="403">
          <cell r="F403">
            <v>18230928</v>
          </cell>
          <cell r="G403">
            <v>80000</v>
          </cell>
          <cell r="M403">
            <v>80000</v>
          </cell>
        </row>
        <row r="404">
          <cell r="F404">
            <v>18230930</v>
          </cell>
          <cell r="G404">
            <v>160000</v>
          </cell>
          <cell r="M404">
            <v>96000</v>
          </cell>
        </row>
        <row r="405">
          <cell r="F405">
            <v>18230932</v>
          </cell>
          <cell r="G405">
            <v>48000</v>
          </cell>
          <cell r="M405">
            <v>48000</v>
          </cell>
        </row>
        <row r="406">
          <cell r="F406">
            <v>18230934</v>
          </cell>
          <cell r="G406">
            <v>40000</v>
          </cell>
          <cell r="M406">
            <v>0</v>
          </cell>
        </row>
        <row r="407">
          <cell r="F407">
            <v>18230936</v>
          </cell>
          <cell r="G407">
            <v>64000</v>
          </cell>
          <cell r="M407">
            <v>64000</v>
          </cell>
        </row>
        <row r="408">
          <cell r="F408">
            <v>18230938</v>
          </cell>
          <cell r="G408">
            <v>18671223</v>
          </cell>
          <cell r="M408">
            <v>5000251.63</v>
          </cell>
        </row>
        <row r="409">
          <cell r="F409">
            <v>18230942</v>
          </cell>
          <cell r="G409">
            <v>80000</v>
          </cell>
          <cell r="M409">
            <v>0</v>
          </cell>
        </row>
        <row r="410">
          <cell r="F410">
            <v>18230944</v>
          </cell>
          <cell r="G410">
            <v>80000</v>
          </cell>
          <cell r="M410">
            <v>0</v>
          </cell>
        </row>
        <row r="411">
          <cell r="F411">
            <v>18230946</v>
          </cell>
          <cell r="G411">
            <v>80000</v>
          </cell>
          <cell r="M411">
            <v>0</v>
          </cell>
        </row>
        <row r="412">
          <cell r="F412">
            <v>18230948</v>
          </cell>
          <cell r="G412">
            <v>40000</v>
          </cell>
          <cell r="M412">
            <v>40000</v>
          </cell>
        </row>
        <row r="413">
          <cell r="F413">
            <v>18230950</v>
          </cell>
          <cell r="G413">
            <v>40000</v>
          </cell>
          <cell r="M413">
            <v>40000</v>
          </cell>
        </row>
        <row r="414">
          <cell r="F414">
            <v>18230952</v>
          </cell>
          <cell r="G414">
            <v>80000</v>
          </cell>
          <cell r="M414">
            <v>80000</v>
          </cell>
        </row>
        <row r="415">
          <cell r="F415">
            <v>18230954</v>
          </cell>
          <cell r="G415">
            <v>40000</v>
          </cell>
          <cell r="M415">
            <v>40000</v>
          </cell>
        </row>
        <row r="416">
          <cell r="F416">
            <v>18230956</v>
          </cell>
          <cell r="G416">
            <v>40000</v>
          </cell>
          <cell r="M416">
            <v>40000</v>
          </cell>
        </row>
        <row r="417">
          <cell r="F417">
            <v>18230958</v>
          </cell>
          <cell r="G417">
            <v>80000</v>
          </cell>
          <cell r="M417">
            <v>0</v>
          </cell>
        </row>
        <row r="418">
          <cell r="F418">
            <v>18230960</v>
          </cell>
          <cell r="G418">
            <v>40000</v>
          </cell>
          <cell r="M418">
            <v>0</v>
          </cell>
        </row>
        <row r="419">
          <cell r="F419">
            <v>18230962</v>
          </cell>
          <cell r="G419">
            <v>12073575</v>
          </cell>
          <cell r="M419">
            <v>6322392.07</v>
          </cell>
        </row>
        <row r="420">
          <cell r="F420">
            <v>18230964</v>
          </cell>
          <cell r="G420">
            <v>96000</v>
          </cell>
          <cell r="M420">
            <v>96000</v>
          </cell>
        </row>
        <row r="421">
          <cell r="F421">
            <v>18230966</v>
          </cell>
          <cell r="G421">
            <v>120000</v>
          </cell>
          <cell r="M421">
            <v>120000</v>
          </cell>
        </row>
        <row r="422">
          <cell r="F422">
            <v>18230968</v>
          </cell>
          <cell r="G422">
            <v>80000</v>
          </cell>
          <cell r="M422">
            <v>0</v>
          </cell>
        </row>
        <row r="423">
          <cell r="F423">
            <v>18230970</v>
          </cell>
          <cell r="G423">
            <v>40000</v>
          </cell>
          <cell r="M423">
            <v>0</v>
          </cell>
        </row>
        <row r="424">
          <cell r="F424">
            <v>18230972</v>
          </cell>
          <cell r="G424">
            <v>32000</v>
          </cell>
          <cell r="M424">
            <v>32000</v>
          </cell>
        </row>
        <row r="425">
          <cell r="F425">
            <v>18230974</v>
          </cell>
          <cell r="G425">
            <v>40000</v>
          </cell>
          <cell r="M425">
            <v>0</v>
          </cell>
        </row>
        <row r="426">
          <cell r="F426">
            <v>18230976</v>
          </cell>
          <cell r="G426">
            <v>432000</v>
          </cell>
          <cell r="M426">
            <v>432000</v>
          </cell>
        </row>
        <row r="427">
          <cell r="F427">
            <v>18230978</v>
          </cell>
          <cell r="G427">
            <v>32000</v>
          </cell>
          <cell r="M427">
            <v>0</v>
          </cell>
        </row>
        <row r="428">
          <cell r="F428">
            <v>18230980</v>
          </cell>
          <cell r="G428">
            <v>48000</v>
          </cell>
          <cell r="M428">
            <v>0</v>
          </cell>
        </row>
        <row r="429">
          <cell r="F429">
            <v>18230982</v>
          </cell>
          <cell r="G429">
            <v>160000</v>
          </cell>
          <cell r="M429">
            <v>160000</v>
          </cell>
        </row>
        <row r="430">
          <cell r="F430">
            <v>18230984</v>
          </cell>
          <cell r="G430">
            <v>24000</v>
          </cell>
          <cell r="M430">
            <v>24000</v>
          </cell>
        </row>
        <row r="431">
          <cell r="F431">
            <v>18230986</v>
          </cell>
          <cell r="G431">
            <v>576000</v>
          </cell>
          <cell r="M431">
            <v>576000</v>
          </cell>
        </row>
        <row r="432">
          <cell r="F432">
            <v>18230988</v>
          </cell>
          <cell r="G432">
            <v>104000</v>
          </cell>
          <cell r="M432">
            <v>0</v>
          </cell>
        </row>
        <row r="433">
          <cell r="F433">
            <v>18230990</v>
          </cell>
          <cell r="G433">
            <v>64000</v>
          </cell>
          <cell r="M433">
            <v>0</v>
          </cell>
        </row>
        <row r="434">
          <cell r="F434">
            <v>18230994</v>
          </cell>
          <cell r="G434">
            <v>80000</v>
          </cell>
          <cell r="M434">
            <v>0</v>
          </cell>
        </row>
        <row r="435">
          <cell r="F435">
            <v>18230996</v>
          </cell>
          <cell r="G435">
            <v>120000</v>
          </cell>
          <cell r="M435">
            <v>110197.76</v>
          </cell>
        </row>
        <row r="436">
          <cell r="F436">
            <v>18231000</v>
          </cell>
          <cell r="G436">
            <v>112000</v>
          </cell>
          <cell r="M436">
            <v>112000</v>
          </cell>
        </row>
        <row r="437">
          <cell r="F437">
            <v>18231002</v>
          </cell>
          <cell r="G437">
            <v>64000</v>
          </cell>
          <cell r="M437">
            <v>40000</v>
          </cell>
        </row>
        <row r="438">
          <cell r="F438">
            <v>18231004</v>
          </cell>
          <cell r="G438">
            <v>280000</v>
          </cell>
          <cell r="M438">
            <v>240000</v>
          </cell>
        </row>
        <row r="439">
          <cell r="F439">
            <v>18231008</v>
          </cell>
          <cell r="G439">
            <v>80000</v>
          </cell>
          <cell r="M439">
            <v>80000</v>
          </cell>
        </row>
        <row r="440">
          <cell r="F440">
            <v>18231010</v>
          </cell>
          <cell r="G440">
            <v>80000</v>
          </cell>
          <cell r="M440">
            <v>0</v>
          </cell>
        </row>
        <row r="441">
          <cell r="F441">
            <v>18231012</v>
          </cell>
          <cell r="G441">
            <v>80000</v>
          </cell>
          <cell r="M441">
            <v>80000</v>
          </cell>
        </row>
        <row r="442">
          <cell r="F442">
            <v>18231014</v>
          </cell>
          <cell r="G442">
            <v>80000</v>
          </cell>
          <cell r="M442">
            <v>80000</v>
          </cell>
        </row>
        <row r="443">
          <cell r="F443">
            <v>18231016</v>
          </cell>
          <cell r="G443">
            <v>80000</v>
          </cell>
          <cell r="M443">
            <v>0</v>
          </cell>
        </row>
        <row r="444">
          <cell r="F444">
            <v>18231018</v>
          </cell>
          <cell r="G444">
            <v>160000</v>
          </cell>
          <cell r="M444">
            <v>160000</v>
          </cell>
        </row>
        <row r="445">
          <cell r="F445">
            <v>18231020</v>
          </cell>
          <cell r="G445">
            <v>456000</v>
          </cell>
          <cell r="M445">
            <v>376000</v>
          </cell>
        </row>
        <row r="446">
          <cell r="F446">
            <v>18231022</v>
          </cell>
          <cell r="G446">
            <v>80000</v>
          </cell>
          <cell r="M446">
            <v>0</v>
          </cell>
        </row>
        <row r="447">
          <cell r="F447">
            <v>18231024</v>
          </cell>
          <cell r="G447">
            <v>136000</v>
          </cell>
          <cell r="M447">
            <v>136000</v>
          </cell>
        </row>
        <row r="448">
          <cell r="F448">
            <v>18231026</v>
          </cell>
          <cell r="G448">
            <v>40000</v>
          </cell>
          <cell r="M448">
            <v>40000</v>
          </cell>
        </row>
        <row r="449">
          <cell r="F449">
            <v>18231028</v>
          </cell>
          <cell r="G449">
            <v>40000</v>
          </cell>
          <cell r="M449">
            <v>0</v>
          </cell>
        </row>
        <row r="450">
          <cell r="F450">
            <v>18231030</v>
          </cell>
          <cell r="G450">
            <v>80000</v>
          </cell>
          <cell r="M450">
            <v>80000</v>
          </cell>
        </row>
        <row r="451">
          <cell r="F451">
            <v>18231032</v>
          </cell>
          <cell r="G451">
            <v>40000</v>
          </cell>
          <cell r="M451">
            <v>0</v>
          </cell>
        </row>
        <row r="452">
          <cell r="F452">
            <v>18231034</v>
          </cell>
          <cell r="G452">
            <v>32000</v>
          </cell>
          <cell r="M452">
            <v>32000</v>
          </cell>
        </row>
        <row r="453">
          <cell r="F453">
            <v>18231036</v>
          </cell>
          <cell r="G453">
            <v>56000</v>
          </cell>
          <cell r="M453">
            <v>56000</v>
          </cell>
        </row>
        <row r="454">
          <cell r="F454">
            <v>18231038</v>
          </cell>
          <cell r="G454">
            <v>80000</v>
          </cell>
          <cell r="M454">
            <v>0</v>
          </cell>
        </row>
        <row r="455">
          <cell r="F455">
            <v>18231040</v>
          </cell>
          <cell r="G455">
            <v>80000</v>
          </cell>
          <cell r="M455">
            <v>80000</v>
          </cell>
        </row>
        <row r="456">
          <cell r="F456">
            <v>18231042</v>
          </cell>
          <cell r="G456">
            <v>40000</v>
          </cell>
          <cell r="M456">
            <v>40000</v>
          </cell>
        </row>
        <row r="457">
          <cell r="F457">
            <v>18231046</v>
          </cell>
          <cell r="G457">
            <v>280000</v>
          </cell>
          <cell r="M457">
            <v>280000</v>
          </cell>
        </row>
        <row r="458">
          <cell r="F458">
            <v>18231048</v>
          </cell>
          <cell r="G458">
            <v>40000</v>
          </cell>
          <cell r="M458">
            <v>40000</v>
          </cell>
        </row>
        <row r="459">
          <cell r="F459">
            <v>18231050</v>
          </cell>
          <cell r="G459">
            <v>64000</v>
          </cell>
          <cell r="M459">
            <v>64000</v>
          </cell>
        </row>
        <row r="460">
          <cell r="F460">
            <v>18231052</v>
          </cell>
          <cell r="G460">
            <v>40000</v>
          </cell>
          <cell r="M460">
            <v>0</v>
          </cell>
        </row>
        <row r="461">
          <cell r="F461">
            <v>18231054</v>
          </cell>
          <cell r="G461">
            <v>296000</v>
          </cell>
          <cell r="M461">
            <v>296000</v>
          </cell>
        </row>
        <row r="462">
          <cell r="F462">
            <v>18231058</v>
          </cell>
          <cell r="G462">
            <v>160000</v>
          </cell>
          <cell r="M462">
            <v>160000</v>
          </cell>
        </row>
        <row r="463">
          <cell r="F463">
            <v>18231060</v>
          </cell>
          <cell r="G463">
            <v>240000</v>
          </cell>
          <cell r="M463">
            <v>240000</v>
          </cell>
        </row>
        <row r="464">
          <cell r="F464">
            <v>18231062</v>
          </cell>
          <cell r="G464">
            <v>40000</v>
          </cell>
          <cell r="M464">
            <v>0</v>
          </cell>
        </row>
        <row r="465">
          <cell r="F465">
            <v>18231064</v>
          </cell>
          <cell r="G465">
            <v>80000</v>
          </cell>
          <cell r="M465">
            <v>0</v>
          </cell>
        </row>
        <row r="466">
          <cell r="F466">
            <v>18231066</v>
          </cell>
          <cell r="G466">
            <v>40000</v>
          </cell>
          <cell r="M466">
            <v>0</v>
          </cell>
        </row>
        <row r="467">
          <cell r="F467">
            <v>18231068</v>
          </cell>
          <cell r="G467">
            <v>48000</v>
          </cell>
          <cell r="M467">
            <v>0</v>
          </cell>
        </row>
        <row r="468">
          <cell r="F468">
            <v>18231070</v>
          </cell>
          <cell r="G468">
            <v>160000</v>
          </cell>
          <cell r="M468">
            <v>160000</v>
          </cell>
        </row>
        <row r="469">
          <cell r="F469">
            <v>18231072</v>
          </cell>
          <cell r="G469">
            <v>80000</v>
          </cell>
          <cell r="M469">
            <v>80000</v>
          </cell>
        </row>
        <row r="470">
          <cell r="F470">
            <v>18231078</v>
          </cell>
          <cell r="G470">
            <v>80000</v>
          </cell>
          <cell r="M470">
            <v>0</v>
          </cell>
        </row>
        <row r="471">
          <cell r="F471">
            <v>18231080</v>
          </cell>
          <cell r="G471">
            <v>80000</v>
          </cell>
          <cell r="M471">
            <v>80000</v>
          </cell>
        </row>
        <row r="472">
          <cell r="F472">
            <v>18231084</v>
          </cell>
          <cell r="G472">
            <v>40000</v>
          </cell>
          <cell r="M472">
            <v>40000</v>
          </cell>
        </row>
        <row r="473">
          <cell r="F473">
            <v>18231088</v>
          </cell>
          <cell r="G473">
            <v>80000</v>
          </cell>
          <cell r="M473">
            <v>0</v>
          </cell>
        </row>
        <row r="474">
          <cell r="F474">
            <v>18231090</v>
          </cell>
          <cell r="G474">
            <v>80000</v>
          </cell>
          <cell r="M474">
            <v>80000</v>
          </cell>
        </row>
        <row r="475">
          <cell r="F475">
            <v>18231092</v>
          </cell>
          <cell r="G475">
            <v>160000</v>
          </cell>
          <cell r="M475">
            <v>160000</v>
          </cell>
        </row>
        <row r="476">
          <cell r="F476">
            <v>18231094</v>
          </cell>
          <cell r="G476">
            <v>176000</v>
          </cell>
          <cell r="M476">
            <v>0</v>
          </cell>
        </row>
        <row r="477">
          <cell r="F477">
            <v>18231098</v>
          </cell>
          <cell r="G477">
            <v>40000</v>
          </cell>
          <cell r="M477">
            <v>40000</v>
          </cell>
        </row>
        <row r="478">
          <cell r="F478">
            <v>18231100</v>
          </cell>
          <cell r="G478">
            <v>80000</v>
          </cell>
          <cell r="M478">
            <v>0</v>
          </cell>
        </row>
        <row r="479">
          <cell r="F479">
            <v>18231102</v>
          </cell>
          <cell r="G479">
            <v>240000</v>
          </cell>
          <cell r="M479">
            <v>0</v>
          </cell>
        </row>
        <row r="480">
          <cell r="F480">
            <v>18231104</v>
          </cell>
          <cell r="G480">
            <v>112000</v>
          </cell>
          <cell r="M480">
            <v>0</v>
          </cell>
        </row>
        <row r="481">
          <cell r="F481">
            <v>18231106</v>
          </cell>
          <cell r="G481">
            <v>240000</v>
          </cell>
          <cell r="M481">
            <v>145600</v>
          </cell>
        </row>
        <row r="482">
          <cell r="F482">
            <v>18231108</v>
          </cell>
          <cell r="G482">
            <v>200000</v>
          </cell>
          <cell r="M482">
            <v>200000</v>
          </cell>
        </row>
        <row r="483">
          <cell r="F483">
            <v>18231110</v>
          </cell>
          <cell r="G483">
            <v>16000</v>
          </cell>
          <cell r="M483">
            <v>16000</v>
          </cell>
        </row>
        <row r="484">
          <cell r="F484">
            <v>18231112</v>
          </cell>
          <cell r="G484">
            <v>80000</v>
          </cell>
          <cell r="M484">
            <v>0</v>
          </cell>
        </row>
        <row r="485">
          <cell r="F485">
            <v>18231114</v>
          </cell>
          <cell r="G485">
            <v>80000</v>
          </cell>
          <cell r="M485">
            <v>80000</v>
          </cell>
        </row>
        <row r="486">
          <cell r="F486">
            <v>18231116</v>
          </cell>
          <cell r="G486">
            <v>176000</v>
          </cell>
          <cell r="M486">
            <v>0</v>
          </cell>
        </row>
        <row r="487">
          <cell r="F487">
            <v>18231118</v>
          </cell>
          <cell r="G487">
            <v>64000</v>
          </cell>
          <cell r="M487">
            <v>0</v>
          </cell>
        </row>
        <row r="488">
          <cell r="F488">
            <v>18231120</v>
          </cell>
          <cell r="G488">
            <v>480000</v>
          </cell>
          <cell r="M488">
            <v>0</v>
          </cell>
        </row>
        <row r="489">
          <cell r="F489">
            <v>18231122</v>
          </cell>
          <cell r="G489">
            <v>272000</v>
          </cell>
          <cell r="M489">
            <v>176000</v>
          </cell>
        </row>
        <row r="490">
          <cell r="F490">
            <v>18231124</v>
          </cell>
          <cell r="G490">
            <v>96000</v>
          </cell>
          <cell r="M490">
            <v>96000</v>
          </cell>
        </row>
        <row r="491">
          <cell r="F491">
            <v>18231126</v>
          </cell>
          <cell r="G491">
            <v>180000</v>
          </cell>
          <cell r="M491">
            <v>0</v>
          </cell>
        </row>
        <row r="492">
          <cell r="F492">
            <v>18231128</v>
          </cell>
          <cell r="G492">
            <v>80000</v>
          </cell>
          <cell r="M492">
            <v>0</v>
          </cell>
        </row>
        <row r="493">
          <cell r="F493">
            <v>18231130</v>
          </cell>
          <cell r="G493">
            <v>240000</v>
          </cell>
          <cell r="M493">
            <v>0</v>
          </cell>
        </row>
        <row r="494">
          <cell r="F494">
            <v>18231132</v>
          </cell>
          <cell r="G494">
            <v>80000</v>
          </cell>
          <cell r="M494">
            <v>0</v>
          </cell>
        </row>
        <row r="495">
          <cell r="F495">
            <v>18231134</v>
          </cell>
          <cell r="G495">
            <v>160000</v>
          </cell>
          <cell r="M495">
            <v>0</v>
          </cell>
        </row>
        <row r="496">
          <cell r="F496">
            <v>18231136</v>
          </cell>
          <cell r="G496">
            <v>1040000</v>
          </cell>
          <cell r="M496">
            <v>819184.09</v>
          </cell>
        </row>
        <row r="497">
          <cell r="F497">
            <v>18231138</v>
          </cell>
          <cell r="G497">
            <v>200000</v>
          </cell>
          <cell r="M497">
            <v>168000</v>
          </cell>
        </row>
        <row r="498">
          <cell r="F498">
            <v>18231140</v>
          </cell>
          <cell r="G498">
            <v>800000</v>
          </cell>
          <cell r="M498">
            <v>800000</v>
          </cell>
        </row>
        <row r="499">
          <cell r="F499">
            <v>18231142</v>
          </cell>
          <cell r="G499">
            <v>40000</v>
          </cell>
          <cell r="M499">
            <v>0</v>
          </cell>
        </row>
        <row r="500">
          <cell r="F500">
            <v>18231144</v>
          </cell>
          <cell r="G500">
            <v>32000</v>
          </cell>
          <cell r="M500">
            <v>0</v>
          </cell>
        </row>
        <row r="501">
          <cell r="F501">
            <v>18231146</v>
          </cell>
          <cell r="G501">
            <v>24000</v>
          </cell>
          <cell r="M501">
            <v>24000</v>
          </cell>
        </row>
        <row r="502">
          <cell r="F502">
            <v>18231148</v>
          </cell>
          <cell r="G502">
            <v>24000</v>
          </cell>
          <cell r="M502">
            <v>24000</v>
          </cell>
        </row>
        <row r="503">
          <cell r="F503">
            <v>18231150</v>
          </cell>
          <cell r="G503">
            <v>72000</v>
          </cell>
          <cell r="M503">
            <v>72000</v>
          </cell>
        </row>
        <row r="504">
          <cell r="F504">
            <v>18231154</v>
          </cell>
          <cell r="G504">
            <v>32000</v>
          </cell>
          <cell r="M504">
            <v>0</v>
          </cell>
        </row>
        <row r="505">
          <cell r="F505">
            <v>18231158</v>
          </cell>
          <cell r="G505">
            <v>80000</v>
          </cell>
          <cell r="M505">
            <v>0</v>
          </cell>
        </row>
        <row r="506">
          <cell r="F506">
            <v>18231160</v>
          </cell>
          <cell r="G506">
            <v>160000</v>
          </cell>
          <cell r="M506">
            <v>0</v>
          </cell>
        </row>
        <row r="507">
          <cell r="F507">
            <v>18231164</v>
          </cell>
          <cell r="G507">
            <v>152000</v>
          </cell>
          <cell r="M507">
            <v>72000</v>
          </cell>
        </row>
        <row r="508">
          <cell r="F508">
            <v>18231166</v>
          </cell>
          <cell r="G508">
            <v>40000</v>
          </cell>
          <cell r="M508">
            <v>40000</v>
          </cell>
        </row>
        <row r="509">
          <cell r="F509">
            <v>18231168</v>
          </cell>
          <cell r="G509">
            <v>40000</v>
          </cell>
          <cell r="M509">
            <v>0</v>
          </cell>
        </row>
        <row r="510">
          <cell r="F510">
            <v>18231170</v>
          </cell>
          <cell r="G510">
            <v>128000</v>
          </cell>
          <cell r="M510">
            <v>128000</v>
          </cell>
        </row>
        <row r="511">
          <cell r="F511">
            <v>18231172</v>
          </cell>
          <cell r="G511">
            <v>48000</v>
          </cell>
          <cell r="M511">
            <v>48000</v>
          </cell>
        </row>
        <row r="512">
          <cell r="F512">
            <v>18231174</v>
          </cell>
          <cell r="G512">
            <v>104000</v>
          </cell>
          <cell r="M512">
            <v>0</v>
          </cell>
        </row>
        <row r="513">
          <cell r="F513">
            <v>18231176</v>
          </cell>
          <cell r="G513">
            <v>80000</v>
          </cell>
          <cell r="M513">
            <v>80000</v>
          </cell>
        </row>
        <row r="514">
          <cell r="F514">
            <v>18231178</v>
          </cell>
          <cell r="G514">
            <v>12471999</v>
          </cell>
          <cell r="M514">
            <v>6407025.390000001</v>
          </cell>
        </row>
        <row r="515">
          <cell r="F515">
            <v>18231180</v>
          </cell>
          <cell r="G515">
            <v>56000</v>
          </cell>
          <cell r="M515">
            <v>56000</v>
          </cell>
        </row>
        <row r="516">
          <cell r="F516">
            <v>18231182</v>
          </cell>
          <cell r="G516">
            <v>52000</v>
          </cell>
          <cell r="M516">
            <v>52000</v>
          </cell>
        </row>
        <row r="517">
          <cell r="F517">
            <v>18231184</v>
          </cell>
          <cell r="G517">
            <v>80000</v>
          </cell>
          <cell r="M517">
            <v>73559.32</v>
          </cell>
        </row>
        <row r="518">
          <cell r="F518">
            <v>18231186</v>
          </cell>
          <cell r="G518">
            <v>60000</v>
          </cell>
          <cell r="M518">
            <v>60000</v>
          </cell>
        </row>
        <row r="519">
          <cell r="F519">
            <v>18231188</v>
          </cell>
          <cell r="G519">
            <v>40000</v>
          </cell>
          <cell r="M519">
            <v>40000</v>
          </cell>
        </row>
        <row r="520">
          <cell r="F520">
            <v>18231192</v>
          </cell>
          <cell r="G520">
            <v>80000</v>
          </cell>
          <cell r="M520">
            <v>0</v>
          </cell>
        </row>
        <row r="521">
          <cell r="F521">
            <v>18231194</v>
          </cell>
          <cell r="G521">
            <v>40000</v>
          </cell>
          <cell r="M521">
            <v>0</v>
          </cell>
        </row>
        <row r="522">
          <cell r="F522">
            <v>18231196</v>
          </cell>
          <cell r="G522">
            <v>60000</v>
          </cell>
          <cell r="M522">
            <v>0</v>
          </cell>
        </row>
        <row r="523">
          <cell r="F523">
            <v>18231198</v>
          </cell>
          <cell r="G523">
            <v>40000</v>
          </cell>
          <cell r="M523">
            <v>0</v>
          </cell>
        </row>
        <row r="524">
          <cell r="F524">
            <v>18231200</v>
          </cell>
          <cell r="G524">
            <v>80000</v>
          </cell>
          <cell r="M524">
            <v>0</v>
          </cell>
        </row>
        <row r="525">
          <cell r="F525">
            <v>18231202</v>
          </cell>
          <cell r="G525">
            <v>80000</v>
          </cell>
          <cell r="M525">
            <v>0</v>
          </cell>
        </row>
        <row r="526">
          <cell r="F526">
            <v>18231204</v>
          </cell>
          <cell r="G526">
            <v>80000</v>
          </cell>
          <cell r="M526">
            <v>80000</v>
          </cell>
        </row>
        <row r="527">
          <cell r="F527">
            <v>18231206</v>
          </cell>
          <cell r="G527">
            <v>80000</v>
          </cell>
          <cell r="M527">
            <v>80000</v>
          </cell>
        </row>
        <row r="528">
          <cell r="F528">
            <v>18231208</v>
          </cell>
          <cell r="G528">
            <v>64000</v>
          </cell>
          <cell r="M528">
            <v>0</v>
          </cell>
        </row>
        <row r="529">
          <cell r="F529">
            <v>18231210</v>
          </cell>
          <cell r="G529">
            <v>40000</v>
          </cell>
          <cell r="M529">
            <v>0</v>
          </cell>
        </row>
        <row r="530">
          <cell r="F530">
            <v>18231212</v>
          </cell>
          <cell r="G530">
            <v>40000</v>
          </cell>
          <cell r="M530">
            <v>40000</v>
          </cell>
        </row>
        <row r="531">
          <cell r="F531">
            <v>18231214</v>
          </cell>
          <cell r="G531">
            <v>1600000</v>
          </cell>
          <cell r="M531">
            <v>0</v>
          </cell>
        </row>
        <row r="532">
          <cell r="F532">
            <v>18231216</v>
          </cell>
          <cell r="G532">
            <v>40000</v>
          </cell>
          <cell r="M532">
            <v>40000</v>
          </cell>
        </row>
        <row r="533">
          <cell r="F533">
            <v>18231218</v>
          </cell>
          <cell r="G533">
            <v>240000</v>
          </cell>
          <cell r="M533">
            <v>240000</v>
          </cell>
        </row>
        <row r="534">
          <cell r="F534">
            <v>18231220</v>
          </cell>
          <cell r="G534">
            <v>80000</v>
          </cell>
          <cell r="M534">
            <v>80000</v>
          </cell>
        </row>
        <row r="535">
          <cell r="F535">
            <v>18231222</v>
          </cell>
          <cell r="G535">
            <v>120000</v>
          </cell>
          <cell r="M535">
            <v>120000</v>
          </cell>
        </row>
        <row r="536">
          <cell r="F536">
            <v>18231224</v>
          </cell>
          <cell r="G536">
            <v>120000</v>
          </cell>
          <cell r="M536">
            <v>0</v>
          </cell>
        </row>
        <row r="537">
          <cell r="F537">
            <v>18231226</v>
          </cell>
          <cell r="G537">
            <v>120000</v>
          </cell>
          <cell r="M537">
            <v>0</v>
          </cell>
        </row>
        <row r="538">
          <cell r="F538">
            <v>18231228</v>
          </cell>
          <cell r="G538">
            <v>120000</v>
          </cell>
          <cell r="M538">
            <v>0</v>
          </cell>
        </row>
        <row r="539">
          <cell r="F539">
            <v>18231230</v>
          </cell>
          <cell r="G539">
            <v>40000</v>
          </cell>
          <cell r="M539">
            <v>0</v>
          </cell>
        </row>
        <row r="540">
          <cell r="F540">
            <v>18231232</v>
          </cell>
          <cell r="G540">
            <v>80000</v>
          </cell>
          <cell r="M540">
            <v>80000</v>
          </cell>
        </row>
        <row r="541">
          <cell r="F541">
            <v>18231234</v>
          </cell>
          <cell r="G541">
            <v>120000</v>
          </cell>
          <cell r="M541">
            <v>0</v>
          </cell>
        </row>
        <row r="542">
          <cell r="F542">
            <v>18231238</v>
          </cell>
          <cell r="G542">
            <v>40800</v>
          </cell>
          <cell r="M542">
            <v>0</v>
          </cell>
        </row>
        <row r="543">
          <cell r="F543">
            <v>18231240</v>
          </cell>
          <cell r="G543">
            <v>80000</v>
          </cell>
          <cell r="M543">
            <v>0</v>
          </cell>
        </row>
        <row r="544">
          <cell r="F544">
            <v>18231242</v>
          </cell>
          <cell r="G544">
            <v>24000</v>
          </cell>
          <cell r="M544">
            <v>24000</v>
          </cell>
        </row>
        <row r="545">
          <cell r="F545">
            <v>18231246</v>
          </cell>
          <cell r="G545">
            <v>60000</v>
          </cell>
          <cell r="M545">
            <v>0</v>
          </cell>
        </row>
        <row r="546">
          <cell r="F546">
            <v>18231248</v>
          </cell>
          <cell r="G546">
            <v>40000</v>
          </cell>
          <cell r="M546">
            <v>0</v>
          </cell>
        </row>
        <row r="547">
          <cell r="F547">
            <v>18231252</v>
          </cell>
          <cell r="G547">
            <v>33175600</v>
          </cell>
          <cell r="M547">
            <v>16666915.780000001</v>
          </cell>
        </row>
        <row r="548">
          <cell r="F548">
            <v>18231254</v>
          </cell>
          <cell r="G548">
            <v>13728000</v>
          </cell>
          <cell r="M548">
            <v>6252778.97</v>
          </cell>
        </row>
        <row r="549">
          <cell r="F549">
            <v>18231256</v>
          </cell>
          <cell r="G549">
            <v>3942400</v>
          </cell>
          <cell r="M549">
            <v>0</v>
          </cell>
        </row>
        <row r="550">
          <cell r="F550">
            <v>18231258</v>
          </cell>
          <cell r="G550">
            <v>13024000</v>
          </cell>
          <cell r="M550">
            <v>11923516.83</v>
          </cell>
        </row>
        <row r="551">
          <cell r="F551">
            <v>18231260</v>
          </cell>
          <cell r="G551">
            <v>5354765</v>
          </cell>
          <cell r="M551">
            <v>850000</v>
          </cell>
        </row>
        <row r="552">
          <cell r="F552">
            <v>18231262</v>
          </cell>
          <cell r="G552">
            <v>7744000</v>
          </cell>
          <cell r="M552">
            <v>2000000</v>
          </cell>
        </row>
        <row r="553">
          <cell r="F553">
            <v>18231268</v>
          </cell>
          <cell r="G553">
            <v>8999641</v>
          </cell>
          <cell r="M553">
            <v>7400000</v>
          </cell>
        </row>
        <row r="554">
          <cell r="F554">
            <v>18231270</v>
          </cell>
          <cell r="G554">
            <v>7911066</v>
          </cell>
          <cell r="M554">
            <v>870000</v>
          </cell>
        </row>
        <row r="555">
          <cell r="F555">
            <v>18231272</v>
          </cell>
          <cell r="G555">
            <v>40000</v>
          </cell>
          <cell r="M555">
            <v>40000</v>
          </cell>
        </row>
        <row r="556">
          <cell r="F556">
            <v>18231276</v>
          </cell>
          <cell r="G556">
            <v>32000</v>
          </cell>
          <cell r="M556">
            <v>32000</v>
          </cell>
        </row>
        <row r="557">
          <cell r="F557">
            <v>18231278</v>
          </cell>
          <cell r="G557">
            <v>80000</v>
          </cell>
          <cell r="M557">
            <v>0</v>
          </cell>
        </row>
        <row r="558">
          <cell r="F558">
            <v>18231280</v>
          </cell>
          <cell r="G558">
            <v>160000</v>
          </cell>
          <cell r="M558">
            <v>160000</v>
          </cell>
        </row>
        <row r="559">
          <cell r="F559">
            <v>18231284</v>
          </cell>
          <cell r="G559">
            <v>80000</v>
          </cell>
          <cell r="M559">
            <v>0</v>
          </cell>
        </row>
        <row r="560">
          <cell r="F560">
            <v>18231286</v>
          </cell>
          <cell r="G560">
            <v>80000</v>
          </cell>
          <cell r="M560">
            <v>0</v>
          </cell>
        </row>
        <row r="561">
          <cell r="F561">
            <v>18231288</v>
          </cell>
          <cell r="G561">
            <v>24000</v>
          </cell>
          <cell r="M561">
            <v>0</v>
          </cell>
        </row>
        <row r="562">
          <cell r="F562">
            <v>18231290</v>
          </cell>
          <cell r="G562">
            <v>80000</v>
          </cell>
          <cell r="M562">
            <v>80000</v>
          </cell>
        </row>
        <row r="563">
          <cell r="F563">
            <v>18231292</v>
          </cell>
          <cell r="G563">
            <v>56000</v>
          </cell>
          <cell r="M563">
            <v>56000</v>
          </cell>
        </row>
        <row r="564">
          <cell r="F564">
            <v>18231294</v>
          </cell>
          <cell r="G564">
            <v>80000</v>
          </cell>
          <cell r="M564">
            <v>0</v>
          </cell>
        </row>
        <row r="565">
          <cell r="F565">
            <v>18231296</v>
          </cell>
          <cell r="G565">
            <v>120000</v>
          </cell>
          <cell r="M565">
            <v>120000</v>
          </cell>
        </row>
        <row r="566">
          <cell r="F566">
            <v>18231298</v>
          </cell>
          <cell r="G566">
            <v>104000</v>
          </cell>
          <cell r="M566">
            <v>104000</v>
          </cell>
        </row>
        <row r="567">
          <cell r="F567">
            <v>18231300</v>
          </cell>
          <cell r="G567">
            <v>40000</v>
          </cell>
          <cell r="M567">
            <v>40000</v>
          </cell>
        </row>
        <row r="568">
          <cell r="F568">
            <v>18231302</v>
          </cell>
          <cell r="G568">
            <v>104000</v>
          </cell>
          <cell r="M568">
            <v>104000</v>
          </cell>
        </row>
        <row r="569">
          <cell r="F569">
            <v>18231304</v>
          </cell>
          <cell r="G569">
            <v>104000</v>
          </cell>
          <cell r="M569">
            <v>104000</v>
          </cell>
        </row>
        <row r="570">
          <cell r="F570">
            <v>18231306</v>
          </cell>
          <cell r="G570">
            <v>184000</v>
          </cell>
          <cell r="M570">
            <v>0</v>
          </cell>
        </row>
        <row r="571">
          <cell r="F571">
            <v>18231308</v>
          </cell>
          <cell r="G571">
            <v>44000</v>
          </cell>
          <cell r="M571">
            <v>44000</v>
          </cell>
        </row>
        <row r="572">
          <cell r="F572">
            <v>18231310</v>
          </cell>
          <cell r="G572">
            <v>56000</v>
          </cell>
          <cell r="M572">
            <v>56000</v>
          </cell>
        </row>
        <row r="573">
          <cell r="F573">
            <v>18231312</v>
          </cell>
          <cell r="G573">
            <v>204000</v>
          </cell>
          <cell r="M573">
            <v>0</v>
          </cell>
        </row>
        <row r="574">
          <cell r="F574">
            <v>18231314</v>
          </cell>
          <cell r="G574">
            <v>208000</v>
          </cell>
          <cell r="M574">
            <v>0</v>
          </cell>
        </row>
        <row r="575">
          <cell r="F575">
            <v>18231316</v>
          </cell>
          <cell r="G575">
            <v>40000</v>
          </cell>
          <cell r="M575">
            <v>40000</v>
          </cell>
        </row>
        <row r="576">
          <cell r="F576">
            <v>18231318</v>
          </cell>
          <cell r="G576">
            <v>40000</v>
          </cell>
          <cell r="M576">
            <v>0</v>
          </cell>
        </row>
        <row r="577">
          <cell r="F577">
            <v>18231322</v>
          </cell>
          <cell r="G577">
            <v>160000</v>
          </cell>
          <cell r="M577">
            <v>160000</v>
          </cell>
        </row>
        <row r="578">
          <cell r="F578">
            <v>18231324</v>
          </cell>
          <cell r="G578">
            <v>64000</v>
          </cell>
          <cell r="M578">
            <v>0</v>
          </cell>
        </row>
        <row r="579">
          <cell r="F579">
            <v>18231328</v>
          </cell>
          <cell r="G579">
            <v>80000</v>
          </cell>
          <cell r="M579">
            <v>0</v>
          </cell>
        </row>
        <row r="580">
          <cell r="F580">
            <v>18231332</v>
          </cell>
          <cell r="G580">
            <v>120000</v>
          </cell>
          <cell r="M580">
            <v>120000</v>
          </cell>
        </row>
        <row r="581">
          <cell r="F581">
            <v>18231334</v>
          </cell>
          <cell r="G581">
            <v>80000</v>
          </cell>
          <cell r="M581">
            <v>80000</v>
          </cell>
        </row>
        <row r="582">
          <cell r="F582">
            <v>18231336</v>
          </cell>
          <cell r="G582">
            <v>40000</v>
          </cell>
          <cell r="M582">
            <v>20000</v>
          </cell>
        </row>
        <row r="583">
          <cell r="F583">
            <v>18231338</v>
          </cell>
          <cell r="G583">
            <v>40000</v>
          </cell>
          <cell r="M583">
            <v>0</v>
          </cell>
        </row>
        <row r="584">
          <cell r="F584">
            <v>18231340</v>
          </cell>
          <cell r="G584">
            <v>72000</v>
          </cell>
          <cell r="M584">
            <v>0</v>
          </cell>
        </row>
        <row r="585">
          <cell r="F585">
            <v>18231342</v>
          </cell>
          <cell r="G585">
            <v>32000</v>
          </cell>
          <cell r="M585">
            <v>0</v>
          </cell>
        </row>
        <row r="586">
          <cell r="F586">
            <v>18231344</v>
          </cell>
          <cell r="G586">
            <v>120000</v>
          </cell>
          <cell r="M586">
            <v>24000</v>
          </cell>
        </row>
        <row r="587">
          <cell r="F587">
            <v>18231346</v>
          </cell>
          <cell r="G587">
            <v>40000</v>
          </cell>
          <cell r="M587">
            <v>40000</v>
          </cell>
        </row>
        <row r="588">
          <cell r="F588">
            <v>18231348</v>
          </cell>
          <cell r="G588">
            <v>7392000</v>
          </cell>
          <cell r="M588">
            <v>6777532.42</v>
          </cell>
        </row>
        <row r="589">
          <cell r="F589">
            <v>18231350</v>
          </cell>
          <cell r="G589">
            <v>40000</v>
          </cell>
          <cell r="M589">
            <v>0</v>
          </cell>
        </row>
        <row r="590">
          <cell r="F590">
            <v>18231352</v>
          </cell>
          <cell r="G590">
            <v>6938427</v>
          </cell>
          <cell r="M590">
            <v>885301.43</v>
          </cell>
        </row>
        <row r="591">
          <cell r="F591">
            <v>18231356</v>
          </cell>
          <cell r="G591">
            <v>6336000</v>
          </cell>
          <cell r="M591">
            <v>753795.02</v>
          </cell>
        </row>
        <row r="592">
          <cell r="F592">
            <v>18231358</v>
          </cell>
          <cell r="G592">
            <v>160000</v>
          </cell>
          <cell r="M592">
            <v>0</v>
          </cell>
        </row>
        <row r="593">
          <cell r="F593">
            <v>18231360</v>
          </cell>
          <cell r="G593">
            <v>120000</v>
          </cell>
          <cell r="M593">
            <v>0</v>
          </cell>
        </row>
        <row r="594">
          <cell r="F594">
            <v>18231362</v>
          </cell>
          <cell r="G594">
            <v>32000</v>
          </cell>
          <cell r="M594">
            <v>32000</v>
          </cell>
        </row>
        <row r="595">
          <cell r="F595">
            <v>18231366</v>
          </cell>
          <cell r="G595">
            <v>96000</v>
          </cell>
          <cell r="M595">
            <v>0</v>
          </cell>
        </row>
        <row r="596">
          <cell r="F596">
            <v>18231368</v>
          </cell>
          <cell r="G596">
            <v>160000</v>
          </cell>
          <cell r="M596">
            <v>0</v>
          </cell>
        </row>
        <row r="597">
          <cell r="F597">
            <v>18231370</v>
          </cell>
          <cell r="G597">
            <v>8448000</v>
          </cell>
          <cell r="M597">
            <v>8412053.44</v>
          </cell>
        </row>
        <row r="598">
          <cell r="F598">
            <v>18231372</v>
          </cell>
          <cell r="G598">
            <v>120000</v>
          </cell>
          <cell r="M598">
            <v>120000</v>
          </cell>
        </row>
        <row r="599">
          <cell r="F599">
            <v>18231374</v>
          </cell>
          <cell r="G599">
            <v>64000</v>
          </cell>
          <cell r="M599">
            <v>0</v>
          </cell>
        </row>
        <row r="600">
          <cell r="F600">
            <v>18231376</v>
          </cell>
          <cell r="G600">
            <v>128000</v>
          </cell>
          <cell r="M600">
            <v>128000</v>
          </cell>
        </row>
        <row r="601">
          <cell r="F601">
            <v>18231378</v>
          </cell>
          <cell r="G601">
            <v>72000</v>
          </cell>
          <cell r="M601">
            <v>72000</v>
          </cell>
        </row>
        <row r="602">
          <cell r="F602">
            <v>18231380</v>
          </cell>
          <cell r="G602">
            <v>64000</v>
          </cell>
          <cell r="M602">
            <v>64000</v>
          </cell>
        </row>
        <row r="603">
          <cell r="F603">
            <v>18231382</v>
          </cell>
          <cell r="G603">
            <v>80000</v>
          </cell>
          <cell r="M603">
            <v>0</v>
          </cell>
        </row>
        <row r="604">
          <cell r="F604">
            <v>18231384</v>
          </cell>
          <cell r="G604">
            <v>56000</v>
          </cell>
          <cell r="M604">
            <v>56000</v>
          </cell>
        </row>
        <row r="605">
          <cell r="F605">
            <v>18231386</v>
          </cell>
          <cell r="G605">
            <v>104000</v>
          </cell>
          <cell r="M605">
            <v>104000</v>
          </cell>
        </row>
        <row r="606">
          <cell r="F606">
            <v>18231388</v>
          </cell>
          <cell r="G606">
            <v>7170120</v>
          </cell>
          <cell r="M606">
            <v>1416391.2</v>
          </cell>
        </row>
        <row r="607">
          <cell r="F607">
            <v>18231390</v>
          </cell>
          <cell r="G607">
            <v>40000</v>
          </cell>
          <cell r="M607">
            <v>40000</v>
          </cell>
        </row>
        <row r="608">
          <cell r="F608">
            <v>18231392</v>
          </cell>
          <cell r="G608">
            <v>32000</v>
          </cell>
          <cell r="M608">
            <v>32000</v>
          </cell>
        </row>
        <row r="609">
          <cell r="F609">
            <v>18231394</v>
          </cell>
          <cell r="G609">
            <v>280000</v>
          </cell>
          <cell r="M609">
            <v>280000</v>
          </cell>
        </row>
        <row r="610">
          <cell r="F610">
            <v>18231396</v>
          </cell>
          <cell r="G610">
            <v>32000</v>
          </cell>
          <cell r="M610">
            <v>0</v>
          </cell>
        </row>
        <row r="611">
          <cell r="F611">
            <v>18231398</v>
          </cell>
          <cell r="G611">
            <v>80000</v>
          </cell>
          <cell r="M611">
            <v>0</v>
          </cell>
        </row>
        <row r="612">
          <cell r="F612">
            <v>18231400</v>
          </cell>
          <cell r="G612">
            <v>120000</v>
          </cell>
          <cell r="M612">
            <v>120000</v>
          </cell>
        </row>
        <row r="613">
          <cell r="F613">
            <v>18231402</v>
          </cell>
          <cell r="G613">
            <v>80000</v>
          </cell>
          <cell r="M613">
            <v>80000</v>
          </cell>
        </row>
        <row r="614">
          <cell r="F614">
            <v>18231404</v>
          </cell>
          <cell r="G614">
            <v>32000</v>
          </cell>
          <cell r="M614">
            <v>30720</v>
          </cell>
        </row>
        <row r="615">
          <cell r="F615">
            <v>18231406</v>
          </cell>
          <cell r="G615">
            <v>64000</v>
          </cell>
          <cell r="M615">
            <v>64000</v>
          </cell>
        </row>
        <row r="616">
          <cell r="F616">
            <v>18231408</v>
          </cell>
          <cell r="G616">
            <v>80000</v>
          </cell>
          <cell r="M616">
            <v>0</v>
          </cell>
        </row>
        <row r="617">
          <cell r="F617">
            <v>18231410</v>
          </cell>
          <cell r="G617">
            <v>80000</v>
          </cell>
          <cell r="M617">
            <v>0</v>
          </cell>
        </row>
        <row r="618">
          <cell r="F618">
            <v>18231412</v>
          </cell>
          <cell r="G618">
            <v>96000</v>
          </cell>
          <cell r="M618">
            <v>0</v>
          </cell>
        </row>
        <row r="619">
          <cell r="F619">
            <v>18231414</v>
          </cell>
          <cell r="G619">
            <v>120000</v>
          </cell>
          <cell r="M619">
            <v>120000</v>
          </cell>
        </row>
        <row r="620">
          <cell r="F620">
            <v>18231416</v>
          </cell>
          <cell r="G620">
            <v>80000</v>
          </cell>
          <cell r="M620">
            <v>80000</v>
          </cell>
        </row>
        <row r="621">
          <cell r="F621">
            <v>18231418</v>
          </cell>
          <cell r="G621">
            <v>80000</v>
          </cell>
          <cell r="M621">
            <v>0</v>
          </cell>
        </row>
        <row r="622">
          <cell r="F622">
            <v>18231420</v>
          </cell>
          <cell r="G622">
            <v>80000</v>
          </cell>
          <cell r="M622">
            <v>74996.33</v>
          </cell>
        </row>
        <row r="623">
          <cell r="F623">
            <v>18231422</v>
          </cell>
          <cell r="G623">
            <v>40000</v>
          </cell>
          <cell r="M623">
            <v>40000</v>
          </cell>
        </row>
        <row r="624">
          <cell r="F624">
            <v>18231424</v>
          </cell>
          <cell r="G624">
            <v>60000</v>
          </cell>
          <cell r="M624">
            <v>60000</v>
          </cell>
        </row>
        <row r="625">
          <cell r="F625">
            <v>18231426</v>
          </cell>
          <cell r="G625">
            <v>40000</v>
          </cell>
          <cell r="M625">
            <v>40000</v>
          </cell>
        </row>
        <row r="626">
          <cell r="F626">
            <v>18231428</v>
          </cell>
          <cell r="G626">
            <v>80000</v>
          </cell>
          <cell r="M626">
            <v>80000</v>
          </cell>
        </row>
        <row r="627">
          <cell r="F627">
            <v>18231430</v>
          </cell>
          <cell r="G627">
            <v>80000</v>
          </cell>
          <cell r="M627">
            <v>80000</v>
          </cell>
        </row>
        <row r="628">
          <cell r="F628">
            <v>18231432</v>
          </cell>
          <cell r="G628">
            <v>40000</v>
          </cell>
          <cell r="M628">
            <v>0</v>
          </cell>
        </row>
        <row r="629">
          <cell r="F629">
            <v>18231434</v>
          </cell>
          <cell r="G629">
            <v>40000</v>
          </cell>
          <cell r="M629">
            <v>0</v>
          </cell>
        </row>
        <row r="630">
          <cell r="F630">
            <v>18231436</v>
          </cell>
          <cell r="G630">
            <v>40000</v>
          </cell>
          <cell r="M630">
            <v>40000</v>
          </cell>
        </row>
        <row r="631">
          <cell r="F631">
            <v>18231438</v>
          </cell>
          <cell r="G631">
            <v>280000</v>
          </cell>
          <cell r="M631">
            <v>244000</v>
          </cell>
        </row>
        <row r="632">
          <cell r="F632">
            <v>18231440</v>
          </cell>
          <cell r="G632">
            <v>40000</v>
          </cell>
          <cell r="M632">
            <v>0</v>
          </cell>
        </row>
        <row r="633">
          <cell r="F633">
            <v>18231442</v>
          </cell>
          <cell r="G633">
            <v>96000</v>
          </cell>
          <cell r="M633">
            <v>0</v>
          </cell>
        </row>
        <row r="634">
          <cell r="F634">
            <v>18231444</v>
          </cell>
          <cell r="G634">
            <v>60000</v>
          </cell>
          <cell r="M634">
            <v>0</v>
          </cell>
        </row>
        <row r="635">
          <cell r="F635">
            <v>18231446</v>
          </cell>
          <cell r="G635">
            <v>40000</v>
          </cell>
          <cell r="M635">
            <v>0</v>
          </cell>
        </row>
        <row r="636">
          <cell r="F636">
            <v>18231448</v>
          </cell>
          <cell r="G636">
            <v>40000</v>
          </cell>
          <cell r="M636">
            <v>0</v>
          </cell>
        </row>
        <row r="637">
          <cell r="F637">
            <v>18231450</v>
          </cell>
          <cell r="G637">
            <v>32000</v>
          </cell>
          <cell r="M637">
            <v>32000</v>
          </cell>
        </row>
        <row r="638">
          <cell r="F638">
            <v>18231452</v>
          </cell>
          <cell r="G638">
            <v>104000</v>
          </cell>
          <cell r="M638">
            <v>104000</v>
          </cell>
        </row>
        <row r="639">
          <cell r="F639">
            <v>18231454</v>
          </cell>
          <cell r="G639">
            <v>100000</v>
          </cell>
          <cell r="M639">
            <v>0</v>
          </cell>
        </row>
        <row r="640">
          <cell r="F640">
            <v>18231456</v>
          </cell>
          <cell r="G640">
            <v>56000</v>
          </cell>
          <cell r="M640">
            <v>0</v>
          </cell>
        </row>
        <row r="641">
          <cell r="F641">
            <v>18231458</v>
          </cell>
          <cell r="G641">
            <v>136000</v>
          </cell>
          <cell r="M641">
            <v>0</v>
          </cell>
        </row>
        <row r="642">
          <cell r="F642">
            <v>18231460</v>
          </cell>
          <cell r="G642">
            <v>80000</v>
          </cell>
          <cell r="M642">
            <v>20000</v>
          </cell>
        </row>
        <row r="643">
          <cell r="F643">
            <v>18231464</v>
          </cell>
          <cell r="G643">
            <v>40000</v>
          </cell>
          <cell r="M643">
            <v>0</v>
          </cell>
        </row>
        <row r="644">
          <cell r="F644">
            <v>18231466</v>
          </cell>
          <cell r="G644">
            <v>800000</v>
          </cell>
          <cell r="M644">
            <v>0</v>
          </cell>
        </row>
        <row r="645">
          <cell r="F645">
            <v>18231468</v>
          </cell>
          <cell r="G645">
            <v>80000</v>
          </cell>
          <cell r="M645">
            <v>80000</v>
          </cell>
        </row>
        <row r="646">
          <cell r="F646">
            <v>18231470</v>
          </cell>
          <cell r="G646">
            <v>120000</v>
          </cell>
          <cell r="M646">
            <v>0</v>
          </cell>
        </row>
        <row r="647">
          <cell r="F647">
            <v>18231474</v>
          </cell>
          <cell r="G647">
            <v>80000</v>
          </cell>
          <cell r="M647">
            <v>0</v>
          </cell>
        </row>
        <row r="648">
          <cell r="F648">
            <v>18231476</v>
          </cell>
          <cell r="G648">
            <v>80000</v>
          </cell>
          <cell r="M648">
            <v>0</v>
          </cell>
        </row>
        <row r="649">
          <cell r="F649">
            <v>18231478</v>
          </cell>
          <cell r="G649">
            <v>320000</v>
          </cell>
          <cell r="M649">
            <v>320000</v>
          </cell>
        </row>
        <row r="650">
          <cell r="F650">
            <v>18231480</v>
          </cell>
          <cell r="G650">
            <v>80000</v>
          </cell>
          <cell r="M650">
            <v>80000</v>
          </cell>
        </row>
        <row r="651">
          <cell r="F651">
            <v>18231482</v>
          </cell>
          <cell r="G651">
            <v>24000</v>
          </cell>
          <cell r="M651">
            <v>0</v>
          </cell>
        </row>
        <row r="652">
          <cell r="F652">
            <v>18231484</v>
          </cell>
          <cell r="G652">
            <v>40000</v>
          </cell>
          <cell r="M652">
            <v>40000</v>
          </cell>
        </row>
        <row r="653">
          <cell r="F653">
            <v>18231486</v>
          </cell>
          <cell r="G653">
            <v>40000</v>
          </cell>
          <cell r="M653">
            <v>40000</v>
          </cell>
        </row>
        <row r="654">
          <cell r="F654">
            <v>18231488</v>
          </cell>
          <cell r="G654">
            <v>80000</v>
          </cell>
          <cell r="M654">
            <v>0</v>
          </cell>
        </row>
        <row r="655">
          <cell r="F655">
            <v>18231490</v>
          </cell>
          <cell r="G655">
            <v>80000</v>
          </cell>
          <cell r="M655">
            <v>73559.32</v>
          </cell>
        </row>
        <row r="656">
          <cell r="F656">
            <v>18231492</v>
          </cell>
          <cell r="G656">
            <v>80000</v>
          </cell>
          <cell r="M656">
            <v>0</v>
          </cell>
        </row>
        <row r="657">
          <cell r="F657">
            <v>18231494</v>
          </cell>
          <cell r="G657">
            <v>40000</v>
          </cell>
          <cell r="M657">
            <v>40000</v>
          </cell>
        </row>
        <row r="658">
          <cell r="F658">
            <v>18231496</v>
          </cell>
          <cell r="G658">
            <v>64000</v>
          </cell>
          <cell r="M658">
            <v>64000</v>
          </cell>
        </row>
        <row r="659">
          <cell r="F659">
            <v>18231498</v>
          </cell>
          <cell r="G659">
            <v>96000</v>
          </cell>
          <cell r="M659">
            <v>0</v>
          </cell>
        </row>
        <row r="660">
          <cell r="F660">
            <v>18231500</v>
          </cell>
          <cell r="G660">
            <v>160000</v>
          </cell>
          <cell r="M660">
            <v>0</v>
          </cell>
        </row>
        <row r="661">
          <cell r="F661">
            <v>18231502</v>
          </cell>
          <cell r="G661">
            <v>240000</v>
          </cell>
          <cell r="M661">
            <v>240000</v>
          </cell>
        </row>
        <row r="662">
          <cell r="F662">
            <v>18231504</v>
          </cell>
          <cell r="G662">
            <v>64000</v>
          </cell>
          <cell r="M662">
            <v>64000</v>
          </cell>
        </row>
        <row r="663">
          <cell r="F663">
            <v>18231506</v>
          </cell>
          <cell r="G663">
            <v>40000</v>
          </cell>
          <cell r="M663">
            <v>0</v>
          </cell>
        </row>
        <row r="664">
          <cell r="F664">
            <v>18231508</v>
          </cell>
          <cell r="G664">
            <v>80000</v>
          </cell>
          <cell r="M664">
            <v>80000</v>
          </cell>
        </row>
        <row r="665">
          <cell r="F665">
            <v>18231510</v>
          </cell>
          <cell r="G665">
            <v>720000</v>
          </cell>
          <cell r="M665">
            <v>0</v>
          </cell>
        </row>
        <row r="666">
          <cell r="F666">
            <v>18231514</v>
          </cell>
          <cell r="G666">
            <v>160000</v>
          </cell>
          <cell r="M666">
            <v>160000</v>
          </cell>
        </row>
        <row r="667">
          <cell r="F667">
            <v>18231516</v>
          </cell>
          <cell r="G667">
            <v>64000</v>
          </cell>
          <cell r="M667">
            <v>35415.14</v>
          </cell>
        </row>
        <row r="668">
          <cell r="F668">
            <v>18231520</v>
          </cell>
          <cell r="G668">
            <v>160000</v>
          </cell>
          <cell r="M668">
            <v>160000</v>
          </cell>
        </row>
        <row r="669">
          <cell r="F669">
            <v>18231522</v>
          </cell>
          <cell r="G669">
            <v>80000</v>
          </cell>
          <cell r="M669">
            <v>80000</v>
          </cell>
        </row>
        <row r="670">
          <cell r="F670">
            <v>18231524</v>
          </cell>
          <cell r="G670">
            <v>40000</v>
          </cell>
          <cell r="M670">
            <v>0</v>
          </cell>
        </row>
        <row r="671">
          <cell r="F671">
            <v>18231526</v>
          </cell>
          <cell r="G671">
            <v>360000</v>
          </cell>
          <cell r="M671">
            <v>0</v>
          </cell>
        </row>
        <row r="672">
          <cell r="F672">
            <v>18231528</v>
          </cell>
          <cell r="G672">
            <v>96000</v>
          </cell>
          <cell r="M672">
            <v>96000</v>
          </cell>
        </row>
        <row r="673">
          <cell r="F673">
            <v>18231530</v>
          </cell>
          <cell r="G673">
            <v>100000</v>
          </cell>
          <cell r="M673">
            <v>100000</v>
          </cell>
        </row>
        <row r="674">
          <cell r="F674">
            <v>18231532</v>
          </cell>
          <cell r="G674">
            <v>40000</v>
          </cell>
          <cell r="M674">
            <v>0</v>
          </cell>
        </row>
        <row r="675">
          <cell r="F675">
            <v>18231534</v>
          </cell>
          <cell r="G675">
            <v>80000</v>
          </cell>
          <cell r="M675">
            <v>0</v>
          </cell>
        </row>
        <row r="676">
          <cell r="F676">
            <v>18231536</v>
          </cell>
          <cell r="G676">
            <v>440000</v>
          </cell>
          <cell r="M676">
            <v>80000</v>
          </cell>
        </row>
        <row r="677">
          <cell r="F677">
            <v>18231538</v>
          </cell>
          <cell r="G677">
            <v>40000</v>
          </cell>
          <cell r="M677">
            <v>40000</v>
          </cell>
        </row>
        <row r="678">
          <cell r="F678">
            <v>18231540</v>
          </cell>
          <cell r="G678">
            <v>72000</v>
          </cell>
          <cell r="M678">
            <v>49044.85</v>
          </cell>
        </row>
        <row r="679">
          <cell r="F679">
            <v>18231542</v>
          </cell>
          <cell r="G679">
            <v>120000</v>
          </cell>
          <cell r="M679">
            <v>64000</v>
          </cell>
        </row>
        <row r="680">
          <cell r="F680">
            <v>18231544</v>
          </cell>
          <cell r="G680">
            <v>560000</v>
          </cell>
          <cell r="M680">
            <v>560000</v>
          </cell>
        </row>
        <row r="681">
          <cell r="F681">
            <v>18231546</v>
          </cell>
          <cell r="G681">
            <v>60000</v>
          </cell>
          <cell r="M681">
            <v>60000</v>
          </cell>
        </row>
        <row r="682">
          <cell r="F682">
            <v>18231548</v>
          </cell>
          <cell r="G682">
            <v>64000</v>
          </cell>
          <cell r="M682">
            <v>0</v>
          </cell>
        </row>
        <row r="683">
          <cell r="F683">
            <v>18231550</v>
          </cell>
          <cell r="G683">
            <v>60000</v>
          </cell>
          <cell r="M683">
            <v>59709.3</v>
          </cell>
        </row>
        <row r="684">
          <cell r="F684">
            <v>18231552</v>
          </cell>
          <cell r="G684">
            <v>64000</v>
          </cell>
          <cell r="M684">
            <v>64000</v>
          </cell>
        </row>
        <row r="685">
          <cell r="F685">
            <v>18231554</v>
          </cell>
          <cell r="G685">
            <v>72000</v>
          </cell>
          <cell r="M685">
            <v>72000</v>
          </cell>
        </row>
        <row r="686">
          <cell r="F686">
            <v>18231556</v>
          </cell>
          <cell r="G686">
            <v>72000</v>
          </cell>
          <cell r="M686">
            <v>72000</v>
          </cell>
        </row>
        <row r="687">
          <cell r="F687">
            <v>18231558</v>
          </cell>
          <cell r="G687">
            <v>160000</v>
          </cell>
          <cell r="M687">
            <v>0</v>
          </cell>
        </row>
        <row r="688">
          <cell r="F688">
            <v>18231562</v>
          </cell>
          <cell r="G688">
            <v>60000</v>
          </cell>
          <cell r="M688">
            <v>0</v>
          </cell>
        </row>
        <row r="689">
          <cell r="F689">
            <v>18231564</v>
          </cell>
          <cell r="G689">
            <v>120000</v>
          </cell>
          <cell r="M689">
            <v>120000</v>
          </cell>
        </row>
        <row r="690">
          <cell r="F690">
            <v>18231566</v>
          </cell>
          <cell r="G690">
            <v>56000</v>
          </cell>
          <cell r="M690">
            <v>0</v>
          </cell>
        </row>
        <row r="691">
          <cell r="F691">
            <v>18231568</v>
          </cell>
          <cell r="G691">
            <v>360000</v>
          </cell>
          <cell r="M691">
            <v>360000</v>
          </cell>
        </row>
        <row r="692">
          <cell r="F692">
            <v>18231570</v>
          </cell>
          <cell r="G692">
            <v>64000</v>
          </cell>
          <cell r="M692">
            <v>64000</v>
          </cell>
        </row>
        <row r="693">
          <cell r="F693">
            <v>18231572</v>
          </cell>
          <cell r="G693">
            <v>60000</v>
          </cell>
          <cell r="M693">
            <v>0</v>
          </cell>
        </row>
        <row r="694">
          <cell r="F694">
            <v>18231576</v>
          </cell>
          <cell r="G694">
            <v>40000</v>
          </cell>
          <cell r="M694">
            <v>0</v>
          </cell>
        </row>
        <row r="695">
          <cell r="F695">
            <v>18231578</v>
          </cell>
          <cell r="G695">
            <v>32000</v>
          </cell>
          <cell r="M695">
            <v>0</v>
          </cell>
        </row>
        <row r="696">
          <cell r="F696">
            <v>18231582</v>
          </cell>
          <cell r="G696">
            <v>320000</v>
          </cell>
          <cell r="M696">
            <v>0</v>
          </cell>
        </row>
        <row r="697">
          <cell r="F697">
            <v>18231584</v>
          </cell>
          <cell r="G697">
            <v>40000</v>
          </cell>
          <cell r="M697">
            <v>40000</v>
          </cell>
        </row>
        <row r="698">
          <cell r="F698">
            <v>18231586</v>
          </cell>
          <cell r="G698">
            <v>80000</v>
          </cell>
          <cell r="M698">
            <v>80000</v>
          </cell>
        </row>
        <row r="699">
          <cell r="F699">
            <v>18231588</v>
          </cell>
          <cell r="G699">
            <v>80000</v>
          </cell>
          <cell r="M699">
            <v>80000</v>
          </cell>
        </row>
        <row r="700">
          <cell r="F700">
            <v>18231590</v>
          </cell>
          <cell r="G700">
            <v>80000</v>
          </cell>
          <cell r="M700">
            <v>0</v>
          </cell>
        </row>
        <row r="701">
          <cell r="F701">
            <v>18231592</v>
          </cell>
          <cell r="G701">
            <v>40000</v>
          </cell>
          <cell r="M701">
            <v>40000</v>
          </cell>
        </row>
        <row r="702">
          <cell r="F702">
            <v>18231596</v>
          </cell>
          <cell r="G702">
            <v>80000</v>
          </cell>
          <cell r="M702">
            <v>0</v>
          </cell>
        </row>
        <row r="703">
          <cell r="F703">
            <v>18231598</v>
          </cell>
          <cell r="G703">
            <v>80000</v>
          </cell>
          <cell r="M703">
            <v>80000</v>
          </cell>
        </row>
        <row r="704">
          <cell r="F704">
            <v>18231600</v>
          </cell>
          <cell r="G704">
            <v>364000</v>
          </cell>
          <cell r="M704">
            <v>0</v>
          </cell>
        </row>
        <row r="705">
          <cell r="F705">
            <v>18231602</v>
          </cell>
          <cell r="G705">
            <v>480000</v>
          </cell>
          <cell r="M705">
            <v>0</v>
          </cell>
        </row>
        <row r="706">
          <cell r="F706">
            <v>18231606</v>
          </cell>
          <cell r="G706">
            <v>80000</v>
          </cell>
          <cell r="M706">
            <v>0</v>
          </cell>
        </row>
        <row r="707">
          <cell r="F707">
            <v>18231608</v>
          </cell>
          <cell r="G707">
            <v>16544000</v>
          </cell>
          <cell r="M707">
            <v>14969785.89</v>
          </cell>
        </row>
        <row r="708">
          <cell r="F708">
            <v>18231838</v>
          </cell>
          <cell r="G708">
            <v>40000</v>
          </cell>
          <cell r="M708">
            <v>0</v>
          </cell>
        </row>
        <row r="709">
          <cell r="F709">
            <v>18232288</v>
          </cell>
          <cell r="G709">
            <v>240000</v>
          </cell>
          <cell r="M709">
            <v>237720</v>
          </cell>
        </row>
        <row r="710">
          <cell r="F710">
            <v>18232394</v>
          </cell>
          <cell r="G710">
            <v>80000</v>
          </cell>
          <cell r="M710">
            <v>80000</v>
          </cell>
        </row>
        <row r="711">
          <cell r="F711">
            <v>18232564</v>
          </cell>
          <cell r="G711">
            <v>40000</v>
          </cell>
          <cell r="M711">
            <v>0</v>
          </cell>
        </row>
        <row r="712">
          <cell r="F712">
            <v>18232592</v>
          </cell>
          <cell r="G712">
            <v>320000</v>
          </cell>
          <cell r="M712">
            <v>160000</v>
          </cell>
        </row>
        <row r="713">
          <cell r="F713">
            <v>18232622</v>
          </cell>
          <cell r="G713">
            <v>160000</v>
          </cell>
          <cell r="M713">
            <v>0</v>
          </cell>
        </row>
        <row r="714">
          <cell r="F714">
            <v>18232674</v>
          </cell>
          <cell r="G714">
            <v>80000</v>
          </cell>
          <cell r="M714">
            <v>80000</v>
          </cell>
        </row>
        <row r="715">
          <cell r="F715">
            <v>18232920</v>
          </cell>
          <cell r="G715">
            <v>96000</v>
          </cell>
          <cell r="M715">
            <v>96000</v>
          </cell>
        </row>
        <row r="716">
          <cell r="F716">
            <v>18233814</v>
          </cell>
          <cell r="G716">
            <v>48000</v>
          </cell>
          <cell r="M716">
            <v>0</v>
          </cell>
        </row>
        <row r="717">
          <cell r="F717">
            <v>18233924</v>
          </cell>
          <cell r="G717">
            <v>144000</v>
          </cell>
          <cell r="M717">
            <v>144000</v>
          </cell>
        </row>
        <row r="718">
          <cell r="F718">
            <v>18233934</v>
          </cell>
          <cell r="G718">
            <v>2503277</v>
          </cell>
          <cell r="M718">
            <v>0</v>
          </cell>
        </row>
        <row r="719">
          <cell r="F719">
            <v>18234000</v>
          </cell>
          <cell r="G719">
            <v>240000</v>
          </cell>
          <cell r="M719">
            <v>240000</v>
          </cell>
        </row>
        <row r="720">
          <cell r="F720">
            <v>18234118</v>
          </cell>
          <cell r="G720">
            <v>360000</v>
          </cell>
          <cell r="M720">
            <v>104000</v>
          </cell>
        </row>
        <row r="721">
          <cell r="F721">
            <v>18234338</v>
          </cell>
          <cell r="G721">
            <v>400000</v>
          </cell>
          <cell r="M721">
            <v>400000</v>
          </cell>
        </row>
        <row r="722">
          <cell r="F722">
            <v>18234412</v>
          </cell>
          <cell r="G722">
            <v>15488004</v>
          </cell>
          <cell r="M722">
            <v>5032847.92</v>
          </cell>
        </row>
        <row r="723">
          <cell r="F723">
            <v>18234436</v>
          </cell>
          <cell r="G723">
            <v>7126402</v>
          </cell>
          <cell r="M723">
            <v>2032768.38</v>
          </cell>
        </row>
        <row r="724">
          <cell r="F724">
            <v>18234442</v>
          </cell>
          <cell r="G724">
            <v>6984596</v>
          </cell>
          <cell r="M724">
            <v>4399159.57</v>
          </cell>
        </row>
        <row r="725">
          <cell r="F725" t="str">
            <v>45251</v>
          </cell>
          <cell r="G725">
            <v>75615290</v>
          </cell>
          <cell r="M725">
            <v>49411972</v>
          </cell>
        </row>
        <row r="726">
          <cell r="F726">
            <v>45250018</v>
          </cell>
          <cell r="G726">
            <v>112000</v>
          </cell>
          <cell r="M726">
            <v>112000</v>
          </cell>
        </row>
        <row r="727">
          <cell r="F727">
            <v>45250032</v>
          </cell>
          <cell r="G727">
            <v>144000</v>
          </cell>
          <cell r="M727">
            <v>144000</v>
          </cell>
        </row>
        <row r="728">
          <cell r="F728">
            <v>45250034</v>
          </cell>
          <cell r="G728">
            <v>80000</v>
          </cell>
          <cell r="M728">
            <v>80000</v>
          </cell>
        </row>
        <row r="729">
          <cell r="F729">
            <v>45250054</v>
          </cell>
          <cell r="G729">
            <v>48000</v>
          </cell>
          <cell r="M729">
            <v>48000</v>
          </cell>
        </row>
        <row r="730">
          <cell r="F730">
            <v>45250056</v>
          </cell>
          <cell r="G730">
            <v>48000</v>
          </cell>
          <cell r="M730">
            <v>48000</v>
          </cell>
        </row>
        <row r="731">
          <cell r="F731">
            <v>45250066</v>
          </cell>
          <cell r="G731">
            <v>40000</v>
          </cell>
          <cell r="M731">
            <v>0</v>
          </cell>
        </row>
        <row r="732">
          <cell r="F732">
            <v>45250068</v>
          </cell>
          <cell r="G732">
            <v>80000</v>
          </cell>
          <cell r="M732">
            <v>80000</v>
          </cell>
        </row>
        <row r="733">
          <cell r="F733">
            <v>45250076</v>
          </cell>
          <cell r="G733">
            <v>72000</v>
          </cell>
          <cell r="M733">
            <v>72000</v>
          </cell>
        </row>
        <row r="734">
          <cell r="F734">
            <v>45250080</v>
          </cell>
          <cell r="G734">
            <v>56000</v>
          </cell>
          <cell r="M734">
            <v>56000</v>
          </cell>
        </row>
        <row r="735">
          <cell r="F735">
            <v>45250082</v>
          </cell>
          <cell r="G735">
            <v>56000</v>
          </cell>
          <cell r="M735">
            <v>0</v>
          </cell>
        </row>
        <row r="736">
          <cell r="F736">
            <v>45250084</v>
          </cell>
          <cell r="G736">
            <v>40000</v>
          </cell>
          <cell r="M736">
            <v>0</v>
          </cell>
        </row>
        <row r="737">
          <cell r="F737">
            <v>45250086</v>
          </cell>
          <cell r="G737">
            <v>80000</v>
          </cell>
          <cell r="M737">
            <v>80000</v>
          </cell>
        </row>
        <row r="738">
          <cell r="F738">
            <v>45250094</v>
          </cell>
          <cell r="G738">
            <v>40000</v>
          </cell>
          <cell r="M738">
            <v>0</v>
          </cell>
        </row>
        <row r="739">
          <cell r="F739">
            <v>45250096</v>
          </cell>
          <cell r="G739">
            <v>80000</v>
          </cell>
          <cell r="M739">
            <v>80000</v>
          </cell>
        </row>
        <row r="740">
          <cell r="F740">
            <v>45250106</v>
          </cell>
          <cell r="G740">
            <v>56000</v>
          </cell>
          <cell r="M740">
            <v>0</v>
          </cell>
        </row>
        <row r="741">
          <cell r="F741">
            <v>45250112</v>
          </cell>
          <cell r="G741">
            <v>40000</v>
          </cell>
          <cell r="M741">
            <v>0</v>
          </cell>
        </row>
        <row r="742">
          <cell r="F742">
            <v>45250114</v>
          </cell>
          <cell r="G742">
            <v>48000</v>
          </cell>
          <cell r="M742">
            <v>0</v>
          </cell>
        </row>
        <row r="743">
          <cell r="F743">
            <v>45250118</v>
          </cell>
          <cell r="G743">
            <v>32000</v>
          </cell>
          <cell r="M743">
            <v>32000</v>
          </cell>
        </row>
        <row r="744">
          <cell r="F744">
            <v>45250126</v>
          </cell>
          <cell r="G744">
            <v>32000</v>
          </cell>
          <cell r="M744">
            <v>32000</v>
          </cell>
        </row>
        <row r="745">
          <cell r="F745">
            <v>45250130</v>
          </cell>
          <cell r="G745">
            <v>80000</v>
          </cell>
          <cell r="M745">
            <v>80000</v>
          </cell>
        </row>
        <row r="746">
          <cell r="F746">
            <v>45250132</v>
          </cell>
          <cell r="G746">
            <v>420000</v>
          </cell>
          <cell r="M746">
            <v>420000</v>
          </cell>
        </row>
        <row r="747">
          <cell r="F747">
            <v>45250134</v>
          </cell>
          <cell r="G747">
            <v>56000</v>
          </cell>
          <cell r="M747">
            <v>56000</v>
          </cell>
        </row>
        <row r="748">
          <cell r="F748">
            <v>45250140</v>
          </cell>
          <cell r="G748">
            <v>440000</v>
          </cell>
          <cell r="M748">
            <v>440000</v>
          </cell>
        </row>
        <row r="749">
          <cell r="F749">
            <v>45250168</v>
          </cell>
          <cell r="G749">
            <v>400000</v>
          </cell>
          <cell r="M749">
            <v>400000</v>
          </cell>
        </row>
        <row r="750">
          <cell r="F750">
            <v>45250172</v>
          </cell>
          <cell r="G750">
            <v>64000</v>
          </cell>
          <cell r="M750">
            <v>64000</v>
          </cell>
        </row>
        <row r="751">
          <cell r="F751">
            <v>45250174</v>
          </cell>
          <cell r="G751">
            <v>64000</v>
          </cell>
          <cell r="M751">
            <v>0</v>
          </cell>
        </row>
        <row r="752">
          <cell r="F752">
            <v>45250176</v>
          </cell>
          <cell r="G752">
            <v>64000</v>
          </cell>
          <cell r="M752">
            <v>0</v>
          </cell>
        </row>
        <row r="753">
          <cell r="F753">
            <v>45250178</v>
          </cell>
          <cell r="G753">
            <v>80000</v>
          </cell>
          <cell r="M753">
            <v>0</v>
          </cell>
        </row>
        <row r="754">
          <cell r="F754">
            <v>45250180</v>
          </cell>
          <cell r="G754">
            <v>136000</v>
          </cell>
          <cell r="M754">
            <v>136000</v>
          </cell>
        </row>
        <row r="755">
          <cell r="F755">
            <v>45250184</v>
          </cell>
          <cell r="G755">
            <v>56000</v>
          </cell>
          <cell r="M755">
            <v>0</v>
          </cell>
        </row>
        <row r="756">
          <cell r="F756">
            <v>45250190</v>
          </cell>
          <cell r="G756">
            <v>24000</v>
          </cell>
          <cell r="M756">
            <v>0</v>
          </cell>
        </row>
        <row r="757">
          <cell r="F757">
            <v>45250192</v>
          </cell>
          <cell r="G757">
            <v>800000</v>
          </cell>
          <cell r="M757">
            <v>800000</v>
          </cell>
        </row>
        <row r="758">
          <cell r="F758">
            <v>45250198</v>
          </cell>
          <cell r="G758">
            <v>240000</v>
          </cell>
          <cell r="M758">
            <v>240000</v>
          </cell>
        </row>
        <row r="759">
          <cell r="F759">
            <v>45250200</v>
          </cell>
          <cell r="G759">
            <v>72000</v>
          </cell>
          <cell r="M759">
            <v>72000</v>
          </cell>
        </row>
        <row r="760">
          <cell r="F760">
            <v>45250204</v>
          </cell>
          <cell r="G760">
            <v>752000</v>
          </cell>
          <cell r="M760">
            <v>0</v>
          </cell>
        </row>
        <row r="761">
          <cell r="F761">
            <v>45250210</v>
          </cell>
          <cell r="G761">
            <v>72000</v>
          </cell>
          <cell r="M761">
            <v>0</v>
          </cell>
        </row>
        <row r="762">
          <cell r="F762">
            <v>45250216</v>
          </cell>
          <cell r="G762">
            <v>120000</v>
          </cell>
          <cell r="M762">
            <v>0</v>
          </cell>
        </row>
        <row r="763">
          <cell r="F763">
            <v>45250224</v>
          </cell>
          <cell r="G763">
            <v>40000</v>
          </cell>
          <cell r="M763">
            <v>0</v>
          </cell>
        </row>
        <row r="764">
          <cell r="F764">
            <v>45250226</v>
          </cell>
          <cell r="G764">
            <v>400000</v>
          </cell>
          <cell r="M764">
            <v>400000</v>
          </cell>
        </row>
        <row r="765">
          <cell r="F765">
            <v>45250232</v>
          </cell>
          <cell r="G765">
            <v>80000</v>
          </cell>
          <cell r="M765">
            <v>80000</v>
          </cell>
        </row>
        <row r="766">
          <cell r="F766">
            <v>45250236</v>
          </cell>
          <cell r="G766">
            <v>1120000</v>
          </cell>
          <cell r="M766">
            <v>1120000</v>
          </cell>
        </row>
        <row r="767">
          <cell r="F767">
            <v>45250238</v>
          </cell>
          <cell r="G767">
            <v>400000</v>
          </cell>
          <cell r="M767">
            <v>400000</v>
          </cell>
        </row>
        <row r="768">
          <cell r="F768">
            <v>45250240</v>
          </cell>
          <cell r="G768">
            <v>80000</v>
          </cell>
          <cell r="M768">
            <v>40000</v>
          </cell>
        </row>
        <row r="769">
          <cell r="F769">
            <v>45250244</v>
          </cell>
          <cell r="G769">
            <v>160000</v>
          </cell>
          <cell r="M769">
            <v>160000</v>
          </cell>
        </row>
        <row r="770">
          <cell r="F770">
            <v>45250250</v>
          </cell>
          <cell r="G770">
            <v>24000</v>
          </cell>
          <cell r="M770">
            <v>24000</v>
          </cell>
        </row>
        <row r="771">
          <cell r="F771">
            <v>45250254</v>
          </cell>
          <cell r="G771">
            <v>24000</v>
          </cell>
          <cell r="M771">
            <v>24000</v>
          </cell>
        </row>
        <row r="772">
          <cell r="F772">
            <v>45250256</v>
          </cell>
          <cell r="G772">
            <v>172000</v>
          </cell>
          <cell r="M772">
            <v>172000</v>
          </cell>
        </row>
        <row r="773">
          <cell r="F773">
            <v>45250258</v>
          </cell>
          <cell r="G773">
            <v>640000</v>
          </cell>
          <cell r="M773">
            <v>0</v>
          </cell>
        </row>
        <row r="774">
          <cell r="F774">
            <v>45250260</v>
          </cell>
          <cell r="G774">
            <v>320000</v>
          </cell>
          <cell r="M774">
            <v>320000</v>
          </cell>
        </row>
        <row r="775">
          <cell r="F775">
            <v>45250262</v>
          </cell>
          <cell r="G775">
            <v>120000</v>
          </cell>
          <cell r="M775">
            <v>0</v>
          </cell>
        </row>
        <row r="776">
          <cell r="F776">
            <v>45250266</v>
          </cell>
          <cell r="G776">
            <v>80000</v>
          </cell>
          <cell r="M776">
            <v>80000</v>
          </cell>
        </row>
        <row r="777">
          <cell r="F777">
            <v>45250268</v>
          </cell>
          <cell r="G777">
            <v>96000</v>
          </cell>
          <cell r="M777">
            <v>96000</v>
          </cell>
        </row>
        <row r="778">
          <cell r="F778">
            <v>45250270</v>
          </cell>
          <cell r="G778">
            <v>80000</v>
          </cell>
          <cell r="M778">
            <v>80000</v>
          </cell>
        </row>
        <row r="779">
          <cell r="F779">
            <v>45250272</v>
          </cell>
          <cell r="G779">
            <v>80000</v>
          </cell>
          <cell r="M779">
            <v>0</v>
          </cell>
        </row>
        <row r="780">
          <cell r="F780">
            <v>45250286</v>
          </cell>
          <cell r="G780">
            <v>80000</v>
          </cell>
          <cell r="M780">
            <v>0</v>
          </cell>
        </row>
        <row r="781">
          <cell r="F781">
            <v>45250294</v>
          </cell>
          <cell r="G781">
            <v>80000</v>
          </cell>
          <cell r="M781">
            <v>80000</v>
          </cell>
        </row>
        <row r="782">
          <cell r="F782">
            <v>45250298</v>
          </cell>
          <cell r="G782">
            <v>24000</v>
          </cell>
          <cell r="M782">
            <v>24000</v>
          </cell>
        </row>
        <row r="783">
          <cell r="F783">
            <v>45250300</v>
          </cell>
          <cell r="G783">
            <v>80000</v>
          </cell>
          <cell r="M783">
            <v>80000</v>
          </cell>
        </row>
        <row r="784">
          <cell r="F784">
            <v>45250302</v>
          </cell>
          <cell r="G784">
            <v>80000</v>
          </cell>
          <cell r="M784">
            <v>0</v>
          </cell>
        </row>
        <row r="785">
          <cell r="F785">
            <v>45250304</v>
          </cell>
          <cell r="G785">
            <v>40000</v>
          </cell>
          <cell r="M785">
            <v>40000</v>
          </cell>
        </row>
        <row r="786">
          <cell r="F786">
            <v>45250308</v>
          </cell>
          <cell r="G786">
            <v>56000</v>
          </cell>
          <cell r="M786">
            <v>56000</v>
          </cell>
        </row>
        <row r="787">
          <cell r="F787">
            <v>45250310</v>
          </cell>
          <cell r="G787">
            <v>120000</v>
          </cell>
          <cell r="M787">
            <v>0</v>
          </cell>
        </row>
        <row r="788">
          <cell r="F788">
            <v>45250312</v>
          </cell>
          <cell r="G788">
            <v>48000</v>
          </cell>
          <cell r="M788">
            <v>48000</v>
          </cell>
        </row>
        <row r="789">
          <cell r="F789">
            <v>45250320</v>
          </cell>
          <cell r="G789">
            <v>144000</v>
          </cell>
          <cell r="M789">
            <v>144000</v>
          </cell>
        </row>
        <row r="790">
          <cell r="F790">
            <v>45250322</v>
          </cell>
          <cell r="G790">
            <v>40000</v>
          </cell>
          <cell r="M790">
            <v>40000</v>
          </cell>
        </row>
        <row r="791">
          <cell r="F791">
            <v>45250326</v>
          </cell>
          <cell r="G791">
            <v>120000</v>
          </cell>
          <cell r="M791">
            <v>120000</v>
          </cell>
        </row>
        <row r="792">
          <cell r="F792">
            <v>45250330</v>
          </cell>
          <cell r="G792">
            <v>24000</v>
          </cell>
          <cell r="M792">
            <v>24000</v>
          </cell>
        </row>
        <row r="793">
          <cell r="F793">
            <v>45250332</v>
          </cell>
          <cell r="G793">
            <v>80000</v>
          </cell>
          <cell r="M793">
            <v>80000</v>
          </cell>
        </row>
        <row r="794">
          <cell r="F794">
            <v>45250334</v>
          </cell>
          <cell r="G794">
            <v>80000</v>
          </cell>
          <cell r="M794">
            <v>80000</v>
          </cell>
        </row>
        <row r="795">
          <cell r="F795">
            <v>45250336</v>
          </cell>
          <cell r="G795">
            <v>80000</v>
          </cell>
          <cell r="M795">
            <v>80000</v>
          </cell>
        </row>
        <row r="796">
          <cell r="F796">
            <v>45250338</v>
          </cell>
          <cell r="G796">
            <v>64000</v>
          </cell>
          <cell r="M796">
            <v>64000</v>
          </cell>
        </row>
        <row r="797">
          <cell r="F797">
            <v>45250340</v>
          </cell>
          <cell r="G797">
            <v>80000</v>
          </cell>
          <cell r="M797">
            <v>0</v>
          </cell>
        </row>
        <row r="798">
          <cell r="F798">
            <v>45250342</v>
          </cell>
          <cell r="G798">
            <v>80000</v>
          </cell>
          <cell r="M798">
            <v>80000</v>
          </cell>
        </row>
        <row r="799">
          <cell r="F799">
            <v>45250344</v>
          </cell>
          <cell r="G799">
            <v>160000</v>
          </cell>
          <cell r="M799">
            <v>160000</v>
          </cell>
        </row>
        <row r="800">
          <cell r="F800">
            <v>45250346</v>
          </cell>
          <cell r="G800">
            <v>80000</v>
          </cell>
          <cell r="M800">
            <v>80000</v>
          </cell>
        </row>
        <row r="801">
          <cell r="F801">
            <v>45250348</v>
          </cell>
          <cell r="G801">
            <v>80000</v>
          </cell>
          <cell r="M801">
            <v>0</v>
          </cell>
        </row>
        <row r="802">
          <cell r="F802">
            <v>45250350</v>
          </cell>
          <cell r="G802">
            <v>80000</v>
          </cell>
          <cell r="M802">
            <v>80000</v>
          </cell>
        </row>
        <row r="803">
          <cell r="F803">
            <v>45250352</v>
          </cell>
          <cell r="G803">
            <v>80000</v>
          </cell>
          <cell r="M803">
            <v>80000</v>
          </cell>
        </row>
        <row r="804">
          <cell r="F804">
            <v>45250356</v>
          </cell>
          <cell r="G804">
            <v>40000</v>
          </cell>
          <cell r="M804">
            <v>40000</v>
          </cell>
        </row>
        <row r="805">
          <cell r="F805">
            <v>45250358</v>
          </cell>
          <cell r="G805">
            <v>80000</v>
          </cell>
          <cell r="M805">
            <v>80000</v>
          </cell>
        </row>
        <row r="806">
          <cell r="F806">
            <v>45250362</v>
          </cell>
          <cell r="G806">
            <v>40000</v>
          </cell>
          <cell r="M806">
            <v>40000</v>
          </cell>
        </row>
        <row r="807">
          <cell r="F807">
            <v>45250364</v>
          </cell>
          <cell r="G807">
            <v>40000</v>
          </cell>
          <cell r="M807">
            <v>0</v>
          </cell>
        </row>
        <row r="808">
          <cell r="F808">
            <v>45250366</v>
          </cell>
          <cell r="G808">
            <v>64000</v>
          </cell>
          <cell r="M808">
            <v>0</v>
          </cell>
        </row>
        <row r="809">
          <cell r="F809">
            <v>45250372</v>
          </cell>
          <cell r="G809">
            <v>296000</v>
          </cell>
          <cell r="M809">
            <v>296000</v>
          </cell>
        </row>
        <row r="810">
          <cell r="F810">
            <v>45250374</v>
          </cell>
          <cell r="G810">
            <v>40000</v>
          </cell>
          <cell r="M810">
            <v>0</v>
          </cell>
        </row>
        <row r="811">
          <cell r="F811">
            <v>45250382</v>
          </cell>
          <cell r="G811">
            <v>680000</v>
          </cell>
          <cell r="M811">
            <v>280000</v>
          </cell>
        </row>
        <row r="812">
          <cell r="F812">
            <v>45250384</v>
          </cell>
          <cell r="G812">
            <v>144000</v>
          </cell>
          <cell r="M812">
            <v>0</v>
          </cell>
        </row>
        <row r="813">
          <cell r="F813">
            <v>45250386</v>
          </cell>
          <cell r="G813">
            <v>40000</v>
          </cell>
          <cell r="M813">
            <v>0</v>
          </cell>
        </row>
        <row r="814">
          <cell r="F814">
            <v>45250394</v>
          </cell>
          <cell r="G814">
            <v>88000</v>
          </cell>
          <cell r="M814">
            <v>88000</v>
          </cell>
        </row>
        <row r="815">
          <cell r="F815">
            <v>45250396</v>
          </cell>
          <cell r="G815">
            <v>160000</v>
          </cell>
          <cell r="M815">
            <v>160000</v>
          </cell>
        </row>
        <row r="816">
          <cell r="F816">
            <v>45250398</v>
          </cell>
          <cell r="G816">
            <v>80000</v>
          </cell>
          <cell r="M816">
            <v>80000</v>
          </cell>
        </row>
        <row r="817">
          <cell r="F817">
            <v>45250400</v>
          </cell>
          <cell r="G817">
            <v>80000</v>
          </cell>
          <cell r="M817">
            <v>80000</v>
          </cell>
        </row>
        <row r="818">
          <cell r="F818">
            <v>45250402</v>
          </cell>
          <cell r="G818">
            <v>176000</v>
          </cell>
          <cell r="M818">
            <v>0</v>
          </cell>
        </row>
        <row r="819">
          <cell r="F819">
            <v>45250408</v>
          </cell>
          <cell r="G819">
            <v>264000</v>
          </cell>
          <cell r="M819">
            <v>264000</v>
          </cell>
        </row>
        <row r="820">
          <cell r="F820">
            <v>45250412</v>
          </cell>
          <cell r="G820">
            <v>96000</v>
          </cell>
          <cell r="M820">
            <v>92000</v>
          </cell>
        </row>
        <row r="821">
          <cell r="F821">
            <v>45250414</v>
          </cell>
          <cell r="G821">
            <v>360000</v>
          </cell>
          <cell r="M821">
            <v>360000</v>
          </cell>
        </row>
        <row r="822">
          <cell r="F822">
            <v>45250428</v>
          </cell>
          <cell r="G822">
            <v>200000</v>
          </cell>
          <cell r="M822">
            <v>200000</v>
          </cell>
        </row>
        <row r="823">
          <cell r="F823">
            <v>45250430</v>
          </cell>
          <cell r="G823">
            <v>160000</v>
          </cell>
          <cell r="M823">
            <v>0</v>
          </cell>
        </row>
        <row r="824">
          <cell r="F824">
            <v>45250434</v>
          </cell>
          <cell r="G824">
            <v>40000</v>
          </cell>
          <cell r="M824">
            <v>40000</v>
          </cell>
        </row>
        <row r="825">
          <cell r="F825">
            <v>45250436</v>
          </cell>
          <cell r="G825">
            <v>40000</v>
          </cell>
          <cell r="M825">
            <v>40000</v>
          </cell>
        </row>
        <row r="826">
          <cell r="F826">
            <v>45250438</v>
          </cell>
          <cell r="G826">
            <v>48000</v>
          </cell>
          <cell r="M826">
            <v>0</v>
          </cell>
        </row>
        <row r="827">
          <cell r="F827">
            <v>45250442</v>
          </cell>
          <cell r="G827">
            <v>64000</v>
          </cell>
          <cell r="M827">
            <v>64000</v>
          </cell>
        </row>
        <row r="828">
          <cell r="F828">
            <v>45250446</v>
          </cell>
          <cell r="G828">
            <v>24000</v>
          </cell>
          <cell r="M828">
            <v>24000</v>
          </cell>
        </row>
        <row r="829">
          <cell r="F829">
            <v>45250448</v>
          </cell>
          <cell r="G829">
            <v>80000</v>
          </cell>
          <cell r="M829">
            <v>80000</v>
          </cell>
        </row>
        <row r="830">
          <cell r="F830">
            <v>45250520</v>
          </cell>
          <cell r="G830">
            <v>160000</v>
          </cell>
          <cell r="M830">
            <v>160000</v>
          </cell>
        </row>
        <row r="831">
          <cell r="F831">
            <v>45250534</v>
          </cell>
          <cell r="G831">
            <v>120000</v>
          </cell>
          <cell r="M831">
            <v>120000</v>
          </cell>
        </row>
        <row r="832">
          <cell r="F832">
            <v>45250540</v>
          </cell>
          <cell r="G832">
            <v>80000</v>
          </cell>
          <cell r="M832">
            <v>80000</v>
          </cell>
        </row>
        <row r="833">
          <cell r="F833">
            <v>45250546</v>
          </cell>
          <cell r="G833">
            <v>64000</v>
          </cell>
          <cell r="M833">
            <v>64000</v>
          </cell>
        </row>
        <row r="834">
          <cell r="F834">
            <v>45250592</v>
          </cell>
          <cell r="G834">
            <v>240000</v>
          </cell>
          <cell r="M834">
            <v>240000</v>
          </cell>
        </row>
        <row r="835">
          <cell r="F835">
            <v>45250594</v>
          </cell>
          <cell r="G835">
            <v>80000</v>
          </cell>
          <cell r="M835">
            <v>80000</v>
          </cell>
        </row>
        <row r="836">
          <cell r="F836">
            <v>45250616</v>
          </cell>
          <cell r="G836">
            <v>560000</v>
          </cell>
          <cell r="M836">
            <v>560000</v>
          </cell>
        </row>
        <row r="837">
          <cell r="F837">
            <v>45250618</v>
          </cell>
          <cell r="G837">
            <v>40000</v>
          </cell>
          <cell r="M837">
            <v>0</v>
          </cell>
        </row>
        <row r="838">
          <cell r="F838">
            <v>45250628</v>
          </cell>
          <cell r="G838">
            <v>40000</v>
          </cell>
          <cell r="M838">
            <v>0</v>
          </cell>
        </row>
        <row r="839">
          <cell r="F839">
            <v>45250630</v>
          </cell>
          <cell r="G839">
            <v>40000</v>
          </cell>
          <cell r="M839">
            <v>0</v>
          </cell>
        </row>
        <row r="840">
          <cell r="F840">
            <v>45250632</v>
          </cell>
          <cell r="G840">
            <v>40000</v>
          </cell>
          <cell r="M840">
            <v>40000</v>
          </cell>
        </row>
        <row r="841">
          <cell r="F841">
            <v>45250634</v>
          </cell>
          <cell r="G841">
            <v>120000</v>
          </cell>
          <cell r="M841">
            <v>120000</v>
          </cell>
        </row>
        <row r="842">
          <cell r="F842">
            <v>45250636</v>
          </cell>
          <cell r="G842">
            <v>56000</v>
          </cell>
          <cell r="M842">
            <v>56000</v>
          </cell>
        </row>
        <row r="843">
          <cell r="F843">
            <v>45250638</v>
          </cell>
          <cell r="G843">
            <v>56000</v>
          </cell>
          <cell r="M843">
            <v>56000</v>
          </cell>
        </row>
        <row r="844">
          <cell r="F844">
            <v>45250640</v>
          </cell>
          <cell r="G844">
            <v>56000</v>
          </cell>
          <cell r="M844">
            <v>56000</v>
          </cell>
        </row>
        <row r="845">
          <cell r="F845">
            <v>45250642</v>
          </cell>
          <cell r="G845">
            <v>56000</v>
          </cell>
          <cell r="M845">
            <v>56000</v>
          </cell>
        </row>
        <row r="846">
          <cell r="F846">
            <v>45250644</v>
          </cell>
          <cell r="G846">
            <v>56000</v>
          </cell>
          <cell r="M846">
            <v>56000</v>
          </cell>
        </row>
        <row r="847">
          <cell r="F847">
            <v>45250646</v>
          </cell>
          <cell r="G847">
            <v>56000</v>
          </cell>
          <cell r="M847">
            <v>0</v>
          </cell>
        </row>
        <row r="848">
          <cell r="F848">
            <v>45250648</v>
          </cell>
          <cell r="G848">
            <v>56000</v>
          </cell>
          <cell r="M848">
            <v>56000</v>
          </cell>
        </row>
        <row r="849">
          <cell r="F849">
            <v>45250650</v>
          </cell>
          <cell r="G849">
            <v>56000</v>
          </cell>
          <cell r="M849">
            <v>56000</v>
          </cell>
        </row>
        <row r="850">
          <cell r="F850">
            <v>45250652</v>
          </cell>
          <cell r="G850">
            <v>56000</v>
          </cell>
          <cell r="M850">
            <v>56000</v>
          </cell>
        </row>
        <row r="851">
          <cell r="F851">
            <v>45250654</v>
          </cell>
          <cell r="G851">
            <v>56000</v>
          </cell>
          <cell r="M851">
            <v>56000</v>
          </cell>
        </row>
        <row r="852">
          <cell r="F852">
            <v>45250656</v>
          </cell>
          <cell r="G852">
            <v>56000</v>
          </cell>
          <cell r="M852">
            <v>56000</v>
          </cell>
        </row>
        <row r="853">
          <cell r="F853">
            <v>45250658</v>
          </cell>
          <cell r="G853">
            <v>56000</v>
          </cell>
          <cell r="M853">
            <v>0</v>
          </cell>
        </row>
        <row r="854">
          <cell r="F854">
            <v>45250660</v>
          </cell>
          <cell r="G854">
            <v>56000</v>
          </cell>
          <cell r="M854">
            <v>0</v>
          </cell>
        </row>
        <row r="855">
          <cell r="F855">
            <v>45250662</v>
          </cell>
          <cell r="G855">
            <v>56000</v>
          </cell>
          <cell r="M855">
            <v>0</v>
          </cell>
        </row>
        <row r="856">
          <cell r="F856">
            <v>45250664</v>
          </cell>
          <cell r="G856">
            <v>56000</v>
          </cell>
          <cell r="M856">
            <v>56000</v>
          </cell>
        </row>
        <row r="857">
          <cell r="F857">
            <v>45250666</v>
          </cell>
          <cell r="G857">
            <v>56000</v>
          </cell>
          <cell r="M857">
            <v>56000</v>
          </cell>
        </row>
        <row r="858">
          <cell r="F858">
            <v>45250668</v>
          </cell>
          <cell r="G858">
            <v>520000</v>
          </cell>
          <cell r="M858">
            <v>476434.71</v>
          </cell>
        </row>
        <row r="859">
          <cell r="F859">
            <v>45250670</v>
          </cell>
          <cell r="G859">
            <v>80000</v>
          </cell>
          <cell r="M859">
            <v>0</v>
          </cell>
        </row>
        <row r="860">
          <cell r="F860">
            <v>45250672</v>
          </cell>
          <cell r="G860">
            <v>80000</v>
          </cell>
          <cell r="M860">
            <v>80000</v>
          </cell>
        </row>
        <row r="861">
          <cell r="F861">
            <v>45250674</v>
          </cell>
          <cell r="G861">
            <v>72000</v>
          </cell>
          <cell r="M861">
            <v>72000</v>
          </cell>
        </row>
        <row r="862">
          <cell r="F862">
            <v>45250676</v>
          </cell>
          <cell r="G862">
            <v>72000</v>
          </cell>
          <cell r="M862">
            <v>72000</v>
          </cell>
        </row>
        <row r="863">
          <cell r="F863">
            <v>45250678</v>
          </cell>
          <cell r="G863">
            <v>72000</v>
          </cell>
          <cell r="M863">
            <v>72000</v>
          </cell>
        </row>
        <row r="864">
          <cell r="F864">
            <v>45250680</v>
          </cell>
          <cell r="G864">
            <v>48000</v>
          </cell>
          <cell r="M864">
            <v>48000</v>
          </cell>
        </row>
        <row r="865">
          <cell r="F865">
            <v>45250682</v>
          </cell>
          <cell r="G865">
            <v>152000</v>
          </cell>
          <cell r="M865">
            <v>152000</v>
          </cell>
        </row>
        <row r="866">
          <cell r="F866">
            <v>45250684</v>
          </cell>
          <cell r="G866">
            <v>152000</v>
          </cell>
          <cell r="M866">
            <v>152000</v>
          </cell>
        </row>
        <row r="867">
          <cell r="F867">
            <v>45250686</v>
          </cell>
          <cell r="G867">
            <v>104000</v>
          </cell>
          <cell r="M867">
            <v>104000</v>
          </cell>
        </row>
        <row r="868">
          <cell r="F868">
            <v>45250688</v>
          </cell>
          <cell r="G868">
            <v>80000</v>
          </cell>
          <cell r="M868">
            <v>80000</v>
          </cell>
        </row>
        <row r="869">
          <cell r="F869">
            <v>45250690</v>
          </cell>
          <cell r="G869">
            <v>800000</v>
          </cell>
          <cell r="M869">
            <v>800000</v>
          </cell>
        </row>
        <row r="870">
          <cell r="F870">
            <v>45250692</v>
          </cell>
          <cell r="G870">
            <v>40000</v>
          </cell>
          <cell r="M870">
            <v>0</v>
          </cell>
        </row>
        <row r="871">
          <cell r="F871">
            <v>45250694</v>
          </cell>
          <cell r="G871">
            <v>40000</v>
          </cell>
          <cell r="M871">
            <v>0</v>
          </cell>
        </row>
        <row r="872">
          <cell r="F872">
            <v>45250696</v>
          </cell>
          <cell r="G872">
            <v>64000</v>
          </cell>
          <cell r="M872">
            <v>64000</v>
          </cell>
        </row>
        <row r="873">
          <cell r="F873">
            <v>45250698</v>
          </cell>
          <cell r="G873">
            <v>80000</v>
          </cell>
          <cell r="M873">
            <v>80000</v>
          </cell>
        </row>
        <row r="874">
          <cell r="F874">
            <v>45250700</v>
          </cell>
          <cell r="G874">
            <v>80000</v>
          </cell>
          <cell r="M874">
            <v>80000</v>
          </cell>
        </row>
        <row r="875">
          <cell r="F875">
            <v>45250702</v>
          </cell>
          <cell r="G875">
            <v>64000</v>
          </cell>
          <cell r="M875">
            <v>64000</v>
          </cell>
        </row>
        <row r="876">
          <cell r="F876">
            <v>45250704</v>
          </cell>
          <cell r="G876">
            <v>104000</v>
          </cell>
          <cell r="M876">
            <v>104000</v>
          </cell>
        </row>
        <row r="877">
          <cell r="F877">
            <v>45250706</v>
          </cell>
          <cell r="G877">
            <v>56000</v>
          </cell>
          <cell r="M877">
            <v>56000</v>
          </cell>
        </row>
        <row r="878">
          <cell r="F878">
            <v>45250708</v>
          </cell>
          <cell r="G878">
            <v>40000</v>
          </cell>
          <cell r="M878">
            <v>40000</v>
          </cell>
        </row>
        <row r="879">
          <cell r="F879">
            <v>45250710</v>
          </cell>
          <cell r="G879">
            <v>56000</v>
          </cell>
          <cell r="M879">
            <v>56000</v>
          </cell>
        </row>
        <row r="880">
          <cell r="F880">
            <v>45250712</v>
          </cell>
          <cell r="G880">
            <v>96000</v>
          </cell>
          <cell r="M880">
            <v>96000</v>
          </cell>
        </row>
        <row r="881">
          <cell r="F881">
            <v>45250714</v>
          </cell>
          <cell r="G881">
            <v>120000</v>
          </cell>
          <cell r="M881">
            <v>120000</v>
          </cell>
        </row>
        <row r="882">
          <cell r="F882">
            <v>45250716</v>
          </cell>
          <cell r="G882">
            <v>40000</v>
          </cell>
          <cell r="M882">
            <v>40000</v>
          </cell>
        </row>
        <row r="883">
          <cell r="F883">
            <v>45250718</v>
          </cell>
          <cell r="G883">
            <v>32000</v>
          </cell>
          <cell r="M883">
            <v>0</v>
          </cell>
        </row>
        <row r="884">
          <cell r="F884">
            <v>45250720</v>
          </cell>
          <cell r="G884">
            <v>80000</v>
          </cell>
          <cell r="M884">
            <v>80000</v>
          </cell>
        </row>
        <row r="885">
          <cell r="F885">
            <v>45250722</v>
          </cell>
          <cell r="G885">
            <v>80000</v>
          </cell>
          <cell r="M885">
            <v>0</v>
          </cell>
        </row>
        <row r="886">
          <cell r="F886">
            <v>45250724</v>
          </cell>
          <cell r="G886">
            <v>32000</v>
          </cell>
          <cell r="M886">
            <v>32000</v>
          </cell>
        </row>
        <row r="887">
          <cell r="F887">
            <v>45250726</v>
          </cell>
          <cell r="G887">
            <v>80000</v>
          </cell>
          <cell r="M887">
            <v>80000</v>
          </cell>
        </row>
        <row r="888">
          <cell r="F888">
            <v>45250728</v>
          </cell>
          <cell r="G888">
            <v>80000</v>
          </cell>
          <cell r="M888">
            <v>80000</v>
          </cell>
        </row>
        <row r="889">
          <cell r="F889">
            <v>45250730</v>
          </cell>
          <cell r="G889">
            <v>32000</v>
          </cell>
          <cell r="M889">
            <v>32000</v>
          </cell>
        </row>
        <row r="890">
          <cell r="F890">
            <v>45250732</v>
          </cell>
          <cell r="G890">
            <v>60000</v>
          </cell>
          <cell r="M890">
            <v>0</v>
          </cell>
        </row>
        <row r="891">
          <cell r="F891">
            <v>45250734</v>
          </cell>
          <cell r="G891">
            <v>136000</v>
          </cell>
          <cell r="M891">
            <v>80000</v>
          </cell>
        </row>
        <row r="892">
          <cell r="F892">
            <v>45250736</v>
          </cell>
          <cell r="G892">
            <v>80000</v>
          </cell>
          <cell r="M892">
            <v>80000</v>
          </cell>
        </row>
        <row r="893">
          <cell r="F893">
            <v>45250738</v>
          </cell>
          <cell r="G893">
            <v>120000</v>
          </cell>
          <cell r="M893">
            <v>120000</v>
          </cell>
        </row>
        <row r="894">
          <cell r="F894">
            <v>45250740</v>
          </cell>
          <cell r="G894">
            <v>60000</v>
          </cell>
          <cell r="M894">
            <v>60000</v>
          </cell>
        </row>
        <row r="895">
          <cell r="F895">
            <v>45250742</v>
          </cell>
          <cell r="G895">
            <v>200000</v>
          </cell>
          <cell r="M895">
            <v>200000</v>
          </cell>
        </row>
        <row r="896">
          <cell r="F896">
            <v>45250744</v>
          </cell>
          <cell r="G896">
            <v>160000</v>
          </cell>
          <cell r="M896">
            <v>160000</v>
          </cell>
        </row>
        <row r="897">
          <cell r="F897">
            <v>45250746</v>
          </cell>
          <cell r="G897">
            <v>320000</v>
          </cell>
          <cell r="M897">
            <v>0</v>
          </cell>
        </row>
        <row r="898">
          <cell r="F898">
            <v>45250748</v>
          </cell>
          <cell r="G898">
            <v>80000</v>
          </cell>
          <cell r="M898">
            <v>80000</v>
          </cell>
        </row>
        <row r="899">
          <cell r="F899">
            <v>45250750</v>
          </cell>
          <cell r="G899">
            <v>40000</v>
          </cell>
          <cell r="M899">
            <v>40000</v>
          </cell>
        </row>
        <row r="900">
          <cell r="F900">
            <v>45250752</v>
          </cell>
          <cell r="G900">
            <v>40000</v>
          </cell>
          <cell r="M900">
            <v>40000</v>
          </cell>
        </row>
        <row r="901">
          <cell r="F901">
            <v>45250754</v>
          </cell>
          <cell r="G901">
            <v>40000</v>
          </cell>
          <cell r="M901">
            <v>40000</v>
          </cell>
        </row>
        <row r="902">
          <cell r="F902">
            <v>45250756</v>
          </cell>
          <cell r="G902">
            <v>40000</v>
          </cell>
          <cell r="M902">
            <v>40000</v>
          </cell>
        </row>
        <row r="903">
          <cell r="F903">
            <v>45250758</v>
          </cell>
          <cell r="G903">
            <v>40000</v>
          </cell>
          <cell r="M903">
            <v>40000</v>
          </cell>
        </row>
        <row r="904">
          <cell r="F904">
            <v>45250760</v>
          </cell>
          <cell r="G904">
            <v>40000</v>
          </cell>
          <cell r="M904">
            <v>40000</v>
          </cell>
        </row>
        <row r="905">
          <cell r="F905">
            <v>45250762</v>
          </cell>
          <cell r="G905">
            <v>40000</v>
          </cell>
          <cell r="M905">
            <v>40000</v>
          </cell>
        </row>
        <row r="906">
          <cell r="F906">
            <v>45250764</v>
          </cell>
          <cell r="G906">
            <v>80000</v>
          </cell>
          <cell r="M906">
            <v>80000</v>
          </cell>
        </row>
        <row r="907">
          <cell r="F907">
            <v>45250766</v>
          </cell>
          <cell r="G907">
            <v>40000</v>
          </cell>
          <cell r="M907">
            <v>0</v>
          </cell>
        </row>
        <row r="908">
          <cell r="F908">
            <v>45250768</v>
          </cell>
          <cell r="G908">
            <v>144000</v>
          </cell>
          <cell r="M908">
            <v>0</v>
          </cell>
        </row>
        <row r="909">
          <cell r="F909">
            <v>45250770</v>
          </cell>
          <cell r="G909">
            <v>120000</v>
          </cell>
          <cell r="M909">
            <v>120000</v>
          </cell>
        </row>
        <row r="910">
          <cell r="F910">
            <v>45250772</v>
          </cell>
          <cell r="G910">
            <v>160000</v>
          </cell>
          <cell r="M910">
            <v>160000</v>
          </cell>
        </row>
        <row r="911">
          <cell r="F911">
            <v>45250774</v>
          </cell>
          <cell r="G911">
            <v>40000</v>
          </cell>
          <cell r="M911">
            <v>0</v>
          </cell>
        </row>
        <row r="912">
          <cell r="F912">
            <v>45250776</v>
          </cell>
          <cell r="G912">
            <v>40000</v>
          </cell>
          <cell r="M912">
            <v>0</v>
          </cell>
        </row>
        <row r="913">
          <cell r="F913">
            <v>45250778</v>
          </cell>
          <cell r="G913">
            <v>40000</v>
          </cell>
          <cell r="M913">
            <v>0</v>
          </cell>
        </row>
        <row r="914">
          <cell r="F914">
            <v>45250780</v>
          </cell>
          <cell r="G914">
            <v>208000</v>
          </cell>
          <cell r="M914">
            <v>208000</v>
          </cell>
        </row>
        <row r="915">
          <cell r="F915">
            <v>45250782</v>
          </cell>
          <cell r="G915">
            <v>400000</v>
          </cell>
          <cell r="M915">
            <v>400000</v>
          </cell>
        </row>
        <row r="916">
          <cell r="F916">
            <v>45250784</v>
          </cell>
          <cell r="G916">
            <v>40000</v>
          </cell>
          <cell r="M916">
            <v>0</v>
          </cell>
        </row>
        <row r="917">
          <cell r="F917">
            <v>45250786</v>
          </cell>
          <cell r="G917">
            <v>160000</v>
          </cell>
          <cell r="M917">
            <v>160000</v>
          </cell>
        </row>
        <row r="918">
          <cell r="F918">
            <v>45250788</v>
          </cell>
          <cell r="G918">
            <v>120000</v>
          </cell>
          <cell r="M918">
            <v>120000</v>
          </cell>
        </row>
        <row r="919">
          <cell r="F919">
            <v>45250790</v>
          </cell>
          <cell r="G919">
            <v>200000</v>
          </cell>
          <cell r="M919">
            <v>0</v>
          </cell>
        </row>
        <row r="920">
          <cell r="F920">
            <v>45250792</v>
          </cell>
          <cell r="G920">
            <v>24000</v>
          </cell>
          <cell r="M920">
            <v>24000</v>
          </cell>
        </row>
        <row r="921">
          <cell r="F921">
            <v>45250794</v>
          </cell>
          <cell r="G921">
            <v>80000</v>
          </cell>
          <cell r="M921">
            <v>80000</v>
          </cell>
        </row>
        <row r="922">
          <cell r="F922">
            <v>45250798</v>
          </cell>
          <cell r="G922">
            <v>160000</v>
          </cell>
          <cell r="M922">
            <v>160000</v>
          </cell>
        </row>
        <row r="923">
          <cell r="F923">
            <v>45250800</v>
          </cell>
          <cell r="G923">
            <v>56000</v>
          </cell>
          <cell r="M923">
            <v>56000</v>
          </cell>
        </row>
        <row r="924">
          <cell r="F924">
            <v>45250802</v>
          </cell>
          <cell r="G924">
            <v>40000</v>
          </cell>
          <cell r="M924">
            <v>0</v>
          </cell>
        </row>
        <row r="925">
          <cell r="F925">
            <v>45250804</v>
          </cell>
          <cell r="G925">
            <v>192000</v>
          </cell>
          <cell r="M925">
            <v>112000</v>
          </cell>
        </row>
        <row r="926">
          <cell r="F926">
            <v>45250806</v>
          </cell>
          <cell r="G926">
            <v>64000</v>
          </cell>
          <cell r="M926">
            <v>0</v>
          </cell>
        </row>
        <row r="927">
          <cell r="F927">
            <v>45250808</v>
          </cell>
          <cell r="G927">
            <v>40000</v>
          </cell>
          <cell r="M927">
            <v>0</v>
          </cell>
        </row>
        <row r="928">
          <cell r="F928">
            <v>45250810</v>
          </cell>
          <cell r="G928">
            <v>200000</v>
          </cell>
          <cell r="M928">
            <v>200000</v>
          </cell>
        </row>
        <row r="929">
          <cell r="F929">
            <v>45250812</v>
          </cell>
          <cell r="G929">
            <v>240000</v>
          </cell>
          <cell r="M929">
            <v>240000</v>
          </cell>
        </row>
        <row r="930">
          <cell r="F930">
            <v>45250814</v>
          </cell>
          <cell r="G930">
            <v>40000</v>
          </cell>
          <cell r="M930">
            <v>40000</v>
          </cell>
        </row>
        <row r="931">
          <cell r="F931">
            <v>45250816</v>
          </cell>
          <cell r="G931">
            <v>128000</v>
          </cell>
          <cell r="M931">
            <v>128000</v>
          </cell>
        </row>
        <row r="932">
          <cell r="F932">
            <v>45250818</v>
          </cell>
          <cell r="G932">
            <v>80000</v>
          </cell>
          <cell r="M932">
            <v>80000</v>
          </cell>
        </row>
        <row r="933">
          <cell r="F933">
            <v>45250820</v>
          </cell>
          <cell r="G933">
            <v>80000</v>
          </cell>
          <cell r="M933">
            <v>80000</v>
          </cell>
        </row>
        <row r="934">
          <cell r="F934">
            <v>45250822</v>
          </cell>
          <cell r="G934">
            <v>64000</v>
          </cell>
          <cell r="M934">
            <v>64000</v>
          </cell>
        </row>
        <row r="935">
          <cell r="F935">
            <v>45250824</v>
          </cell>
          <cell r="G935">
            <v>120000</v>
          </cell>
          <cell r="M935">
            <v>120000</v>
          </cell>
        </row>
        <row r="936">
          <cell r="F936">
            <v>45250826</v>
          </cell>
          <cell r="G936">
            <v>200000</v>
          </cell>
          <cell r="M936">
            <v>200000</v>
          </cell>
        </row>
        <row r="937">
          <cell r="F937">
            <v>45250828</v>
          </cell>
          <cell r="G937">
            <v>6776429</v>
          </cell>
          <cell r="M937">
            <v>2294000</v>
          </cell>
        </row>
        <row r="938">
          <cell r="F938">
            <v>45250832</v>
          </cell>
          <cell r="G938">
            <v>24000</v>
          </cell>
          <cell r="M938">
            <v>24000</v>
          </cell>
        </row>
        <row r="939">
          <cell r="F939">
            <v>45250836</v>
          </cell>
          <cell r="G939">
            <v>64000</v>
          </cell>
          <cell r="M939">
            <v>0</v>
          </cell>
        </row>
        <row r="940">
          <cell r="F940">
            <v>45250838</v>
          </cell>
          <cell r="G940">
            <v>56000</v>
          </cell>
          <cell r="M940">
            <v>56000</v>
          </cell>
        </row>
        <row r="941">
          <cell r="F941">
            <v>45250840</v>
          </cell>
          <cell r="G941">
            <v>19384000</v>
          </cell>
          <cell r="M941">
            <v>11455457.790000001</v>
          </cell>
        </row>
        <row r="942">
          <cell r="F942">
            <v>45250842</v>
          </cell>
          <cell r="G942">
            <v>32000</v>
          </cell>
          <cell r="M942">
            <v>32000</v>
          </cell>
        </row>
        <row r="943">
          <cell r="F943">
            <v>45250844</v>
          </cell>
          <cell r="G943">
            <v>160000</v>
          </cell>
          <cell r="M943">
            <v>160000</v>
          </cell>
        </row>
        <row r="944">
          <cell r="F944">
            <v>45250846</v>
          </cell>
          <cell r="G944">
            <v>800000</v>
          </cell>
          <cell r="M944">
            <v>800000</v>
          </cell>
        </row>
        <row r="945">
          <cell r="F945">
            <v>45250848</v>
          </cell>
          <cell r="G945">
            <v>220000</v>
          </cell>
          <cell r="M945">
            <v>40000</v>
          </cell>
        </row>
        <row r="946">
          <cell r="F946">
            <v>45250850</v>
          </cell>
          <cell r="G946">
            <v>112000</v>
          </cell>
          <cell r="M946">
            <v>0</v>
          </cell>
        </row>
        <row r="947">
          <cell r="F947">
            <v>45250854</v>
          </cell>
          <cell r="G947">
            <v>200000</v>
          </cell>
          <cell r="M947">
            <v>0</v>
          </cell>
        </row>
        <row r="948">
          <cell r="F948">
            <v>45250856</v>
          </cell>
          <cell r="G948">
            <v>16000</v>
          </cell>
          <cell r="M948">
            <v>0</v>
          </cell>
        </row>
        <row r="949">
          <cell r="F949">
            <v>45250858</v>
          </cell>
          <cell r="G949">
            <v>40000</v>
          </cell>
          <cell r="M949">
            <v>40000</v>
          </cell>
        </row>
        <row r="950">
          <cell r="F950">
            <v>45250860</v>
          </cell>
          <cell r="G950">
            <v>216000</v>
          </cell>
          <cell r="M950">
            <v>204000</v>
          </cell>
        </row>
        <row r="951">
          <cell r="F951">
            <v>45250862</v>
          </cell>
          <cell r="G951">
            <v>80000</v>
          </cell>
          <cell r="M951">
            <v>80000</v>
          </cell>
        </row>
        <row r="952">
          <cell r="F952">
            <v>45250864</v>
          </cell>
          <cell r="G952">
            <v>56000</v>
          </cell>
          <cell r="M952">
            <v>0</v>
          </cell>
        </row>
        <row r="953">
          <cell r="F953">
            <v>45250866</v>
          </cell>
          <cell r="G953">
            <v>200000</v>
          </cell>
          <cell r="M953">
            <v>144000</v>
          </cell>
        </row>
        <row r="954">
          <cell r="F954">
            <v>45250868</v>
          </cell>
          <cell r="G954">
            <v>52000</v>
          </cell>
          <cell r="M954">
            <v>52000</v>
          </cell>
        </row>
        <row r="955">
          <cell r="F955">
            <v>45250870</v>
          </cell>
          <cell r="G955">
            <v>80000</v>
          </cell>
          <cell r="M955">
            <v>0</v>
          </cell>
        </row>
        <row r="956">
          <cell r="F956">
            <v>45250872</v>
          </cell>
          <cell r="G956">
            <v>160000</v>
          </cell>
          <cell r="M956">
            <v>160000</v>
          </cell>
        </row>
        <row r="957">
          <cell r="F957">
            <v>45250874</v>
          </cell>
          <cell r="G957">
            <v>64000</v>
          </cell>
          <cell r="M957">
            <v>64000</v>
          </cell>
        </row>
        <row r="958">
          <cell r="F958">
            <v>45250876</v>
          </cell>
          <cell r="G958">
            <v>80000</v>
          </cell>
          <cell r="M958">
            <v>80000</v>
          </cell>
        </row>
        <row r="959">
          <cell r="F959">
            <v>45250878</v>
          </cell>
          <cell r="G959">
            <v>80000</v>
          </cell>
          <cell r="M959">
            <v>80000</v>
          </cell>
        </row>
        <row r="960">
          <cell r="F960">
            <v>45250880</v>
          </cell>
          <cell r="G960">
            <v>40000</v>
          </cell>
          <cell r="M960">
            <v>0</v>
          </cell>
        </row>
        <row r="961">
          <cell r="F961">
            <v>45250882</v>
          </cell>
          <cell r="G961">
            <v>40000</v>
          </cell>
          <cell r="M961">
            <v>40000</v>
          </cell>
        </row>
        <row r="962">
          <cell r="F962">
            <v>45250884</v>
          </cell>
          <cell r="G962">
            <v>8000</v>
          </cell>
          <cell r="M962">
            <v>8000</v>
          </cell>
        </row>
        <row r="963">
          <cell r="F963">
            <v>45250886</v>
          </cell>
          <cell r="G963">
            <v>60000</v>
          </cell>
          <cell r="M963">
            <v>60000</v>
          </cell>
        </row>
        <row r="964">
          <cell r="F964">
            <v>45250888</v>
          </cell>
          <cell r="G964">
            <v>6858861</v>
          </cell>
          <cell r="M964">
            <v>1975502.96</v>
          </cell>
        </row>
        <row r="965">
          <cell r="F965">
            <v>45250890</v>
          </cell>
          <cell r="G965">
            <v>5304000</v>
          </cell>
          <cell r="M965">
            <v>2910941.22</v>
          </cell>
        </row>
        <row r="966">
          <cell r="F966">
            <v>45250892</v>
          </cell>
          <cell r="G966">
            <v>8880000</v>
          </cell>
          <cell r="M966">
            <v>1576294</v>
          </cell>
        </row>
        <row r="967">
          <cell r="F967">
            <v>45250894</v>
          </cell>
          <cell r="G967">
            <v>24000</v>
          </cell>
          <cell r="M967">
            <v>24000</v>
          </cell>
        </row>
        <row r="968">
          <cell r="F968" t="str">
            <v>57761</v>
          </cell>
          <cell r="G968">
            <v>89277536</v>
          </cell>
          <cell r="M968">
            <v>54503378.08</v>
          </cell>
        </row>
        <row r="969">
          <cell r="F969">
            <v>57760002</v>
          </cell>
          <cell r="G969">
            <v>64000</v>
          </cell>
          <cell r="M969">
            <v>0</v>
          </cell>
        </row>
        <row r="970">
          <cell r="F970">
            <v>57760004</v>
          </cell>
          <cell r="G970">
            <v>144000</v>
          </cell>
          <cell r="M970">
            <v>0</v>
          </cell>
        </row>
        <row r="971">
          <cell r="F971">
            <v>57760008</v>
          </cell>
          <cell r="G971">
            <v>80000</v>
          </cell>
          <cell r="M971">
            <v>80000</v>
          </cell>
        </row>
        <row r="972">
          <cell r="F972">
            <v>57760010</v>
          </cell>
          <cell r="G972">
            <v>240000</v>
          </cell>
          <cell r="M972">
            <v>96000</v>
          </cell>
        </row>
        <row r="973">
          <cell r="F973">
            <v>57760012</v>
          </cell>
          <cell r="G973">
            <v>60000</v>
          </cell>
          <cell r="M973">
            <v>60000</v>
          </cell>
        </row>
        <row r="974">
          <cell r="F974">
            <v>57760014</v>
          </cell>
          <cell r="G974">
            <v>56000</v>
          </cell>
          <cell r="M974">
            <v>56000</v>
          </cell>
        </row>
        <row r="975">
          <cell r="F975">
            <v>57760016</v>
          </cell>
          <cell r="G975">
            <v>6608000</v>
          </cell>
          <cell r="M975">
            <v>4172624</v>
          </cell>
        </row>
        <row r="976">
          <cell r="F976">
            <v>57760020</v>
          </cell>
          <cell r="G976">
            <v>60000</v>
          </cell>
          <cell r="M976">
            <v>60000</v>
          </cell>
        </row>
        <row r="977">
          <cell r="F977">
            <v>57760022</v>
          </cell>
          <cell r="G977">
            <v>60000</v>
          </cell>
          <cell r="M977">
            <v>60000</v>
          </cell>
        </row>
        <row r="978">
          <cell r="F978">
            <v>57760028</v>
          </cell>
          <cell r="G978">
            <v>60000</v>
          </cell>
          <cell r="M978">
            <v>0</v>
          </cell>
        </row>
        <row r="979">
          <cell r="F979">
            <v>57760030</v>
          </cell>
          <cell r="G979">
            <v>32000</v>
          </cell>
          <cell r="M979">
            <v>32000</v>
          </cell>
        </row>
        <row r="980">
          <cell r="F980">
            <v>57760032</v>
          </cell>
          <cell r="G980">
            <v>20000</v>
          </cell>
          <cell r="M980">
            <v>20000</v>
          </cell>
        </row>
        <row r="981">
          <cell r="F981">
            <v>57760034</v>
          </cell>
          <cell r="G981">
            <v>20000</v>
          </cell>
          <cell r="M981">
            <v>20000</v>
          </cell>
        </row>
        <row r="982">
          <cell r="F982">
            <v>57760036</v>
          </cell>
          <cell r="G982">
            <v>80000</v>
          </cell>
          <cell r="M982">
            <v>80000</v>
          </cell>
        </row>
        <row r="983">
          <cell r="F983">
            <v>57760038</v>
          </cell>
          <cell r="G983">
            <v>60000</v>
          </cell>
          <cell r="M983">
            <v>60000</v>
          </cell>
        </row>
        <row r="984">
          <cell r="F984">
            <v>57760044</v>
          </cell>
          <cell r="G984">
            <v>60000</v>
          </cell>
          <cell r="M984">
            <v>0</v>
          </cell>
        </row>
        <row r="985">
          <cell r="F985">
            <v>57760046</v>
          </cell>
          <cell r="G985">
            <v>60000</v>
          </cell>
          <cell r="M985">
            <v>0</v>
          </cell>
        </row>
        <row r="986">
          <cell r="F986">
            <v>57760048</v>
          </cell>
          <cell r="G986">
            <v>60000</v>
          </cell>
          <cell r="M986">
            <v>0</v>
          </cell>
        </row>
        <row r="987">
          <cell r="F987">
            <v>57760052</v>
          </cell>
          <cell r="G987">
            <v>60000</v>
          </cell>
          <cell r="M987">
            <v>60000</v>
          </cell>
        </row>
        <row r="988">
          <cell r="F988">
            <v>57760054</v>
          </cell>
          <cell r="G988">
            <v>32000</v>
          </cell>
          <cell r="M988">
            <v>32000</v>
          </cell>
        </row>
        <row r="989">
          <cell r="F989">
            <v>57760056</v>
          </cell>
          <cell r="G989">
            <v>80000</v>
          </cell>
          <cell r="M989">
            <v>80000</v>
          </cell>
        </row>
        <row r="990">
          <cell r="F990">
            <v>57760058</v>
          </cell>
          <cell r="G990">
            <v>56000</v>
          </cell>
          <cell r="M990">
            <v>56000</v>
          </cell>
        </row>
        <row r="991">
          <cell r="F991">
            <v>57760060</v>
          </cell>
          <cell r="G991">
            <v>60000</v>
          </cell>
          <cell r="M991">
            <v>60000</v>
          </cell>
        </row>
        <row r="992">
          <cell r="F992">
            <v>57760062</v>
          </cell>
          <cell r="G992">
            <v>48000</v>
          </cell>
          <cell r="M992">
            <v>48000</v>
          </cell>
        </row>
        <row r="993">
          <cell r="F993">
            <v>57760066</v>
          </cell>
          <cell r="G993">
            <v>300000</v>
          </cell>
          <cell r="M993">
            <v>300000</v>
          </cell>
        </row>
        <row r="994">
          <cell r="F994">
            <v>57760068</v>
          </cell>
          <cell r="G994">
            <v>160000</v>
          </cell>
          <cell r="M994">
            <v>160000</v>
          </cell>
        </row>
        <row r="995">
          <cell r="F995">
            <v>57760070</v>
          </cell>
          <cell r="G995">
            <v>200000</v>
          </cell>
          <cell r="M995">
            <v>56000</v>
          </cell>
        </row>
        <row r="996">
          <cell r="F996">
            <v>57760076</v>
          </cell>
          <cell r="G996">
            <v>264000</v>
          </cell>
          <cell r="M996">
            <v>136000</v>
          </cell>
        </row>
        <row r="997">
          <cell r="F997">
            <v>57760078</v>
          </cell>
          <cell r="G997">
            <v>56000</v>
          </cell>
          <cell r="M997">
            <v>0</v>
          </cell>
        </row>
        <row r="998">
          <cell r="F998">
            <v>57760080</v>
          </cell>
          <cell r="G998">
            <v>160000</v>
          </cell>
          <cell r="M998">
            <v>0</v>
          </cell>
        </row>
        <row r="999">
          <cell r="F999">
            <v>57760082</v>
          </cell>
          <cell r="G999">
            <v>88000</v>
          </cell>
          <cell r="M999">
            <v>88000</v>
          </cell>
        </row>
        <row r="1000">
          <cell r="F1000">
            <v>57760084</v>
          </cell>
          <cell r="G1000">
            <v>56000</v>
          </cell>
          <cell r="M1000">
            <v>0</v>
          </cell>
        </row>
        <row r="1001">
          <cell r="F1001">
            <v>57760086</v>
          </cell>
          <cell r="G1001">
            <v>400000</v>
          </cell>
          <cell r="M1001">
            <v>400000</v>
          </cell>
        </row>
        <row r="1002">
          <cell r="F1002">
            <v>57760088</v>
          </cell>
          <cell r="G1002">
            <v>640000</v>
          </cell>
          <cell r="M1002">
            <v>620800</v>
          </cell>
        </row>
        <row r="1003">
          <cell r="F1003">
            <v>57760090</v>
          </cell>
          <cell r="G1003">
            <v>300000</v>
          </cell>
          <cell r="M1003">
            <v>176000</v>
          </cell>
        </row>
        <row r="1004">
          <cell r="F1004">
            <v>57760092</v>
          </cell>
          <cell r="G1004">
            <v>120000</v>
          </cell>
          <cell r="M1004">
            <v>0</v>
          </cell>
        </row>
        <row r="1005">
          <cell r="F1005">
            <v>57760094</v>
          </cell>
          <cell r="G1005">
            <v>340000</v>
          </cell>
          <cell r="M1005">
            <v>340000</v>
          </cell>
        </row>
        <row r="1006">
          <cell r="F1006">
            <v>57760096</v>
          </cell>
          <cell r="G1006">
            <v>136000</v>
          </cell>
          <cell r="M1006">
            <v>136000</v>
          </cell>
        </row>
        <row r="1007">
          <cell r="F1007">
            <v>57760098</v>
          </cell>
          <cell r="G1007">
            <v>120000</v>
          </cell>
          <cell r="M1007">
            <v>60000</v>
          </cell>
        </row>
        <row r="1008">
          <cell r="F1008">
            <v>57760100</v>
          </cell>
          <cell r="G1008">
            <v>136000</v>
          </cell>
          <cell r="M1008">
            <v>56000</v>
          </cell>
        </row>
        <row r="1009">
          <cell r="F1009">
            <v>57760108</v>
          </cell>
          <cell r="G1009">
            <v>32000</v>
          </cell>
          <cell r="M1009">
            <v>0</v>
          </cell>
        </row>
        <row r="1010">
          <cell r="F1010">
            <v>57760110</v>
          </cell>
          <cell r="G1010">
            <v>728000</v>
          </cell>
          <cell r="M1010">
            <v>88000</v>
          </cell>
        </row>
        <row r="1011">
          <cell r="F1011">
            <v>57760114</v>
          </cell>
          <cell r="G1011">
            <v>60000</v>
          </cell>
          <cell r="M1011">
            <v>60000</v>
          </cell>
        </row>
        <row r="1012">
          <cell r="F1012">
            <v>57760116</v>
          </cell>
          <cell r="G1012">
            <v>60000</v>
          </cell>
          <cell r="M1012">
            <v>60000</v>
          </cell>
        </row>
        <row r="1013">
          <cell r="F1013">
            <v>57760118</v>
          </cell>
          <cell r="G1013">
            <v>48000</v>
          </cell>
          <cell r="M1013">
            <v>0</v>
          </cell>
        </row>
        <row r="1014">
          <cell r="F1014">
            <v>57760120</v>
          </cell>
          <cell r="G1014">
            <v>48000</v>
          </cell>
          <cell r="M1014">
            <v>48000</v>
          </cell>
        </row>
        <row r="1015">
          <cell r="F1015">
            <v>57760124</v>
          </cell>
          <cell r="G1015">
            <v>64000</v>
          </cell>
          <cell r="M1015">
            <v>64000</v>
          </cell>
        </row>
        <row r="1016">
          <cell r="F1016">
            <v>57760128</v>
          </cell>
          <cell r="G1016">
            <v>104000</v>
          </cell>
          <cell r="M1016">
            <v>104000</v>
          </cell>
        </row>
        <row r="1017">
          <cell r="F1017">
            <v>57760130</v>
          </cell>
          <cell r="G1017">
            <v>2456000</v>
          </cell>
          <cell r="M1017">
            <v>1832000</v>
          </cell>
        </row>
        <row r="1018">
          <cell r="F1018">
            <v>57760132</v>
          </cell>
          <cell r="G1018">
            <v>64000</v>
          </cell>
          <cell r="M1018">
            <v>64000</v>
          </cell>
        </row>
        <row r="1019">
          <cell r="F1019">
            <v>57760134</v>
          </cell>
          <cell r="G1019">
            <v>64000</v>
          </cell>
          <cell r="M1019">
            <v>64000</v>
          </cell>
        </row>
        <row r="1020">
          <cell r="F1020">
            <v>57760136</v>
          </cell>
          <cell r="G1020">
            <v>60000</v>
          </cell>
          <cell r="M1020">
            <v>0</v>
          </cell>
        </row>
        <row r="1021">
          <cell r="F1021">
            <v>57760138</v>
          </cell>
          <cell r="G1021">
            <v>60000</v>
          </cell>
          <cell r="M1021">
            <v>60000</v>
          </cell>
        </row>
        <row r="1022">
          <cell r="F1022">
            <v>57760140</v>
          </cell>
          <cell r="G1022">
            <v>40000</v>
          </cell>
          <cell r="M1022">
            <v>40000</v>
          </cell>
        </row>
        <row r="1023">
          <cell r="F1023">
            <v>57760142</v>
          </cell>
          <cell r="G1023">
            <v>40000</v>
          </cell>
          <cell r="M1023">
            <v>40000</v>
          </cell>
        </row>
        <row r="1024">
          <cell r="F1024">
            <v>57760144</v>
          </cell>
          <cell r="G1024">
            <v>40000</v>
          </cell>
          <cell r="M1024">
            <v>40000</v>
          </cell>
        </row>
        <row r="1025">
          <cell r="F1025">
            <v>57760146</v>
          </cell>
          <cell r="G1025">
            <v>6146886</v>
          </cell>
          <cell r="M1025">
            <v>1870593.34</v>
          </cell>
        </row>
        <row r="1026">
          <cell r="F1026">
            <v>57760148</v>
          </cell>
          <cell r="G1026">
            <v>784000</v>
          </cell>
          <cell r="M1026">
            <v>784000</v>
          </cell>
        </row>
        <row r="1027">
          <cell r="F1027">
            <v>57760150</v>
          </cell>
          <cell r="G1027">
            <v>160000</v>
          </cell>
          <cell r="M1027">
            <v>80000</v>
          </cell>
        </row>
        <row r="1028">
          <cell r="F1028">
            <v>57760152</v>
          </cell>
          <cell r="G1028">
            <v>48000</v>
          </cell>
          <cell r="M1028">
            <v>48000</v>
          </cell>
        </row>
        <row r="1029">
          <cell r="F1029">
            <v>57760154</v>
          </cell>
          <cell r="G1029">
            <v>32000</v>
          </cell>
          <cell r="M1029">
            <v>32000</v>
          </cell>
        </row>
        <row r="1030">
          <cell r="F1030">
            <v>57760156</v>
          </cell>
          <cell r="G1030">
            <v>24000</v>
          </cell>
          <cell r="M1030">
            <v>0</v>
          </cell>
        </row>
        <row r="1031">
          <cell r="F1031">
            <v>57760158</v>
          </cell>
          <cell r="G1031">
            <v>24000</v>
          </cell>
          <cell r="M1031">
            <v>24000</v>
          </cell>
        </row>
        <row r="1032">
          <cell r="F1032">
            <v>57760160</v>
          </cell>
          <cell r="G1032">
            <v>24000</v>
          </cell>
          <cell r="M1032">
            <v>24000</v>
          </cell>
        </row>
        <row r="1033">
          <cell r="F1033">
            <v>57760162</v>
          </cell>
          <cell r="G1033">
            <v>24000</v>
          </cell>
          <cell r="M1033">
            <v>24000</v>
          </cell>
        </row>
        <row r="1034">
          <cell r="F1034">
            <v>57760164</v>
          </cell>
          <cell r="G1034">
            <v>40000</v>
          </cell>
          <cell r="M1034">
            <v>40000</v>
          </cell>
        </row>
        <row r="1035">
          <cell r="F1035">
            <v>57760172</v>
          </cell>
          <cell r="G1035">
            <v>40000</v>
          </cell>
          <cell r="M1035">
            <v>0</v>
          </cell>
        </row>
        <row r="1036">
          <cell r="F1036">
            <v>57760174</v>
          </cell>
          <cell r="G1036">
            <v>40000</v>
          </cell>
          <cell r="M1036">
            <v>40000</v>
          </cell>
        </row>
        <row r="1037">
          <cell r="F1037">
            <v>57760176</v>
          </cell>
          <cell r="G1037">
            <v>40000</v>
          </cell>
          <cell r="M1037">
            <v>0</v>
          </cell>
        </row>
        <row r="1038">
          <cell r="F1038">
            <v>57760178</v>
          </cell>
          <cell r="G1038">
            <v>9408000</v>
          </cell>
          <cell r="M1038">
            <v>3365033.16</v>
          </cell>
        </row>
        <row r="1039">
          <cell r="F1039">
            <v>57760180</v>
          </cell>
          <cell r="G1039">
            <v>60000</v>
          </cell>
          <cell r="M1039">
            <v>0</v>
          </cell>
        </row>
        <row r="1040">
          <cell r="F1040">
            <v>57760182</v>
          </cell>
          <cell r="G1040">
            <v>140000</v>
          </cell>
          <cell r="M1040">
            <v>140000</v>
          </cell>
        </row>
        <row r="1041">
          <cell r="F1041">
            <v>57760184</v>
          </cell>
          <cell r="G1041">
            <v>204000</v>
          </cell>
          <cell r="M1041">
            <v>204000</v>
          </cell>
        </row>
        <row r="1042">
          <cell r="F1042">
            <v>57760186</v>
          </cell>
          <cell r="G1042">
            <v>124000</v>
          </cell>
          <cell r="M1042">
            <v>124000</v>
          </cell>
        </row>
        <row r="1043">
          <cell r="F1043">
            <v>57760188</v>
          </cell>
          <cell r="G1043">
            <v>64000</v>
          </cell>
          <cell r="M1043">
            <v>0</v>
          </cell>
        </row>
        <row r="1044">
          <cell r="F1044">
            <v>57760190</v>
          </cell>
          <cell r="G1044">
            <v>64000</v>
          </cell>
          <cell r="M1044">
            <v>64000</v>
          </cell>
        </row>
        <row r="1045">
          <cell r="F1045">
            <v>57760192</v>
          </cell>
          <cell r="G1045">
            <v>100000</v>
          </cell>
          <cell r="M1045">
            <v>100000</v>
          </cell>
        </row>
        <row r="1046">
          <cell r="F1046">
            <v>57760194</v>
          </cell>
          <cell r="G1046">
            <v>40000</v>
          </cell>
          <cell r="M1046">
            <v>40000</v>
          </cell>
        </row>
        <row r="1047">
          <cell r="F1047">
            <v>57760196</v>
          </cell>
          <cell r="G1047">
            <v>56000</v>
          </cell>
          <cell r="M1047">
            <v>56000</v>
          </cell>
        </row>
        <row r="1048">
          <cell r="F1048">
            <v>57760200</v>
          </cell>
          <cell r="G1048">
            <v>72000</v>
          </cell>
          <cell r="M1048">
            <v>72000</v>
          </cell>
        </row>
        <row r="1049">
          <cell r="F1049">
            <v>57760204</v>
          </cell>
          <cell r="G1049">
            <v>68000</v>
          </cell>
          <cell r="M1049">
            <v>68000</v>
          </cell>
        </row>
        <row r="1050">
          <cell r="F1050">
            <v>57760206</v>
          </cell>
          <cell r="G1050">
            <v>68000</v>
          </cell>
          <cell r="M1050">
            <v>68000</v>
          </cell>
        </row>
        <row r="1051">
          <cell r="F1051">
            <v>57760208</v>
          </cell>
          <cell r="G1051">
            <v>124000</v>
          </cell>
          <cell r="M1051">
            <v>124000</v>
          </cell>
        </row>
        <row r="1052">
          <cell r="F1052">
            <v>57760210</v>
          </cell>
          <cell r="G1052">
            <v>12194650</v>
          </cell>
          <cell r="M1052">
            <v>6325934.3</v>
          </cell>
        </row>
        <row r="1053">
          <cell r="F1053">
            <v>57760212</v>
          </cell>
          <cell r="G1053">
            <v>56000</v>
          </cell>
          <cell r="M1053">
            <v>56000</v>
          </cell>
        </row>
        <row r="1054">
          <cell r="F1054">
            <v>57760214</v>
          </cell>
          <cell r="G1054">
            <v>64000</v>
          </cell>
          <cell r="M1054">
            <v>0</v>
          </cell>
        </row>
        <row r="1055">
          <cell r="F1055">
            <v>57760218</v>
          </cell>
          <cell r="G1055">
            <v>60000</v>
          </cell>
          <cell r="M1055">
            <v>60000</v>
          </cell>
        </row>
        <row r="1056">
          <cell r="F1056">
            <v>57760220</v>
          </cell>
          <cell r="G1056">
            <v>3240000</v>
          </cell>
          <cell r="M1056">
            <v>2085600</v>
          </cell>
        </row>
        <row r="1057">
          <cell r="F1057">
            <v>57760230</v>
          </cell>
          <cell r="G1057">
            <v>40000</v>
          </cell>
          <cell r="M1057">
            <v>0</v>
          </cell>
        </row>
        <row r="1058">
          <cell r="F1058">
            <v>57760232</v>
          </cell>
          <cell r="G1058">
            <v>64000</v>
          </cell>
          <cell r="M1058">
            <v>64000</v>
          </cell>
        </row>
        <row r="1059">
          <cell r="F1059">
            <v>57760234</v>
          </cell>
          <cell r="G1059">
            <v>48000</v>
          </cell>
          <cell r="M1059">
            <v>0</v>
          </cell>
        </row>
        <row r="1060">
          <cell r="F1060">
            <v>57760236</v>
          </cell>
          <cell r="G1060">
            <v>56000</v>
          </cell>
          <cell r="M1060">
            <v>56000</v>
          </cell>
        </row>
        <row r="1061">
          <cell r="F1061">
            <v>57760238</v>
          </cell>
          <cell r="G1061">
            <v>48000</v>
          </cell>
          <cell r="M1061">
            <v>48000</v>
          </cell>
        </row>
        <row r="1062">
          <cell r="F1062">
            <v>57760240</v>
          </cell>
          <cell r="G1062">
            <v>136000</v>
          </cell>
          <cell r="M1062">
            <v>0</v>
          </cell>
        </row>
        <row r="1063">
          <cell r="F1063">
            <v>57760242</v>
          </cell>
          <cell r="G1063">
            <v>40000</v>
          </cell>
          <cell r="M1063">
            <v>40000</v>
          </cell>
        </row>
        <row r="1064">
          <cell r="F1064">
            <v>57760244</v>
          </cell>
          <cell r="G1064">
            <v>40000</v>
          </cell>
          <cell r="M1064">
            <v>0</v>
          </cell>
        </row>
        <row r="1065">
          <cell r="F1065">
            <v>57760246</v>
          </cell>
          <cell r="G1065">
            <v>40000</v>
          </cell>
          <cell r="M1065">
            <v>0</v>
          </cell>
        </row>
        <row r="1066">
          <cell r="F1066">
            <v>57760248</v>
          </cell>
          <cell r="G1066">
            <v>40000</v>
          </cell>
          <cell r="M1066">
            <v>0</v>
          </cell>
        </row>
        <row r="1067">
          <cell r="F1067">
            <v>57760250</v>
          </cell>
          <cell r="G1067">
            <v>80000</v>
          </cell>
          <cell r="M1067">
            <v>80000</v>
          </cell>
        </row>
        <row r="1068">
          <cell r="F1068">
            <v>57760252</v>
          </cell>
          <cell r="G1068">
            <v>164000</v>
          </cell>
          <cell r="M1068">
            <v>0</v>
          </cell>
        </row>
        <row r="1069">
          <cell r="F1069">
            <v>57760254</v>
          </cell>
          <cell r="G1069">
            <v>1200000</v>
          </cell>
          <cell r="M1069">
            <v>959272.7</v>
          </cell>
        </row>
        <row r="1070">
          <cell r="F1070">
            <v>57760256</v>
          </cell>
          <cell r="G1070">
            <v>40000</v>
          </cell>
          <cell r="M1070">
            <v>40000</v>
          </cell>
        </row>
        <row r="1071">
          <cell r="F1071">
            <v>57760258</v>
          </cell>
          <cell r="G1071">
            <v>80000</v>
          </cell>
          <cell r="M1071">
            <v>0</v>
          </cell>
        </row>
        <row r="1072">
          <cell r="F1072">
            <v>57760260</v>
          </cell>
          <cell r="G1072">
            <v>80000</v>
          </cell>
          <cell r="M1072">
            <v>80000</v>
          </cell>
        </row>
        <row r="1073">
          <cell r="F1073">
            <v>57760262</v>
          </cell>
          <cell r="G1073">
            <v>80000</v>
          </cell>
          <cell r="M1073">
            <v>80000</v>
          </cell>
        </row>
        <row r="1074">
          <cell r="F1074">
            <v>57760264</v>
          </cell>
          <cell r="G1074">
            <v>144000</v>
          </cell>
          <cell r="M1074">
            <v>80000</v>
          </cell>
        </row>
        <row r="1075">
          <cell r="F1075">
            <v>57760266</v>
          </cell>
          <cell r="G1075">
            <v>80000</v>
          </cell>
          <cell r="M1075">
            <v>0</v>
          </cell>
        </row>
        <row r="1076">
          <cell r="F1076">
            <v>57760268</v>
          </cell>
          <cell r="G1076">
            <v>144000</v>
          </cell>
          <cell r="M1076">
            <v>144000</v>
          </cell>
        </row>
        <row r="1077">
          <cell r="F1077">
            <v>57760270</v>
          </cell>
          <cell r="G1077">
            <v>80000</v>
          </cell>
          <cell r="M1077">
            <v>80000</v>
          </cell>
        </row>
        <row r="1078">
          <cell r="F1078">
            <v>57760272</v>
          </cell>
          <cell r="G1078">
            <v>72000</v>
          </cell>
          <cell r="M1078">
            <v>0</v>
          </cell>
        </row>
        <row r="1079">
          <cell r="F1079">
            <v>57760274</v>
          </cell>
          <cell r="G1079">
            <v>40000</v>
          </cell>
          <cell r="M1079">
            <v>0</v>
          </cell>
        </row>
        <row r="1080">
          <cell r="F1080">
            <v>57760276</v>
          </cell>
          <cell r="G1080">
            <v>40000</v>
          </cell>
          <cell r="M1080">
            <v>40000</v>
          </cell>
        </row>
        <row r="1081">
          <cell r="F1081">
            <v>57760278</v>
          </cell>
          <cell r="G1081">
            <v>120000</v>
          </cell>
          <cell r="M1081">
            <v>0</v>
          </cell>
        </row>
        <row r="1082">
          <cell r="F1082">
            <v>57760280</v>
          </cell>
          <cell r="G1082">
            <v>32000</v>
          </cell>
          <cell r="M1082">
            <v>32000</v>
          </cell>
        </row>
        <row r="1083">
          <cell r="F1083">
            <v>57760282</v>
          </cell>
          <cell r="G1083">
            <v>64000</v>
          </cell>
          <cell r="M1083">
            <v>64000</v>
          </cell>
        </row>
        <row r="1084">
          <cell r="F1084">
            <v>57760284</v>
          </cell>
          <cell r="G1084">
            <v>64000</v>
          </cell>
          <cell r="M1084">
            <v>0</v>
          </cell>
        </row>
        <row r="1085">
          <cell r="F1085">
            <v>57760286</v>
          </cell>
          <cell r="G1085">
            <v>64000</v>
          </cell>
          <cell r="M1085">
            <v>64000</v>
          </cell>
        </row>
        <row r="1086">
          <cell r="F1086">
            <v>57760288</v>
          </cell>
          <cell r="G1086">
            <v>40000</v>
          </cell>
          <cell r="M1086">
            <v>40000</v>
          </cell>
        </row>
        <row r="1087">
          <cell r="F1087">
            <v>57760290</v>
          </cell>
          <cell r="G1087">
            <v>480000</v>
          </cell>
          <cell r="M1087">
            <v>231839.9</v>
          </cell>
        </row>
        <row r="1088">
          <cell r="F1088">
            <v>57760292</v>
          </cell>
          <cell r="G1088">
            <v>80000</v>
          </cell>
          <cell r="M1088">
            <v>0</v>
          </cell>
        </row>
        <row r="1089">
          <cell r="F1089">
            <v>57760294</v>
          </cell>
          <cell r="G1089">
            <v>56000</v>
          </cell>
          <cell r="M1089">
            <v>56000</v>
          </cell>
        </row>
        <row r="1090">
          <cell r="F1090">
            <v>57760298</v>
          </cell>
          <cell r="G1090">
            <v>56000</v>
          </cell>
          <cell r="M1090">
            <v>56000</v>
          </cell>
        </row>
        <row r="1091">
          <cell r="F1091">
            <v>57760300</v>
          </cell>
          <cell r="G1091">
            <v>56000</v>
          </cell>
          <cell r="M1091">
            <v>56000</v>
          </cell>
        </row>
        <row r="1092">
          <cell r="F1092">
            <v>57760302</v>
          </cell>
          <cell r="G1092">
            <v>56000</v>
          </cell>
          <cell r="M1092">
            <v>0</v>
          </cell>
        </row>
        <row r="1093">
          <cell r="F1093">
            <v>57760304</v>
          </cell>
          <cell r="G1093">
            <v>56000</v>
          </cell>
          <cell r="M1093">
            <v>0</v>
          </cell>
        </row>
        <row r="1094">
          <cell r="F1094">
            <v>57760310</v>
          </cell>
          <cell r="G1094">
            <v>56000</v>
          </cell>
          <cell r="M1094">
            <v>56000</v>
          </cell>
        </row>
        <row r="1095">
          <cell r="F1095">
            <v>57760312</v>
          </cell>
          <cell r="G1095">
            <v>56000</v>
          </cell>
          <cell r="M1095">
            <v>56000</v>
          </cell>
        </row>
        <row r="1096">
          <cell r="F1096">
            <v>57760320</v>
          </cell>
          <cell r="G1096">
            <v>56000</v>
          </cell>
          <cell r="M1096">
            <v>56000</v>
          </cell>
        </row>
        <row r="1097">
          <cell r="F1097">
            <v>57760322</v>
          </cell>
          <cell r="G1097">
            <v>672000</v>
          </cell>
          <cell r="M1097">
            <v>204000</v>
          </cell>
        </row>
        <row r="1098">
          <cell r="F1098">
            <v>57760326</v>
          </cell>
          <cell r="G1098">
            <v>60000</v>
          </cell>
          <cell r="M1098">
            <v>60000</v>
          </cell>
        </row>
        <row r="1099">
          <cell r="F1099">
            <v>57760328</v>
          </cell>
          <cell r="G1099">
            <v>56000</v>
          </cell>
          <cell r="M1099">
            <v>0</v>
          </cell>
        </row>
        <row r="1100">
          <cell r="F1100">
            <v>57760332</v>
          </cell>
          <cell r="G1100">
            <v>48000</v>
          </cell>
          <cell r="M1100">
            <v>0</v>
          </cell>
        </row>
        <row r="1101">
          <cell r="F1101">
            <v>57760334</v>
          </cell>
          <cell r="G1101">
            <v>1668000</v>
          </cell>
          <cell r="M1101">
            <v>1130096</v>
          </cell>
        </row>
        <row r="1102">
          <cell r="F1102">
            <v>57760336</v>
          </cell>
          <cell r="G1102">
            <v>32000</v>
          </cell>
          <cell r="M1102">
            <v>32000</v>
          </cell>
        </row>
        <row r="1103">
          <cell r="F1103">
            <v>57760338</v>
          </cell>
          <cell r="G1103">
            <v>192000</v>
          </cell>
          <cell r="M1103">
            <v>128000</v>
          </cell>
        </row>
        <row r="1104">
          <cell r="F1104">
            <v>57760340</v>
          </cell>
          <cell r="G1104">
            <v>80000</v>
          </cell>
          <cell r="M1104">
            <v>80000</v>
          </cell>
        </row>
        <row r="1105">
          <cell r="F1105">
            <v>57760342</v>
          </cell>
          <cell r="G1105">
            <v>60000</v>
          </cell>
          <cell r="M1105">
            <v>60000</v>
          </cell>
        </row>
        <row r="1106">
          <cell r="F1106">
            <v>57760344</v>
          </cell>
          <cell r="G1106">
            <v>64000</v>
          </cell>
          <cell r="M1106">
            <v>64000</v>
          </cell>
        </row>
        <row r="1107">
          <cell r="F1107">
            <v>57760346</v>
          </cell>
          <cell r="G1107">
            <v>60000</v>
          </cell>
          <cell r="M1107">
            <v>60000</v>
          </cell>
        </row>
        <row r="1108">
          <cell r="F1108">
            <v>57760348</v>
          </cell>
          <cell r="G1108">
            <v>60000</v>
          </cell>
          <cell r="M1108">
            <v>60000</v>
          </cell>
        </row>
        <row r="1109">
          <cell r="F1109">
            <v>57760350</v>
          </cell>
          <cell r="G1109">
            <v>60000</v>
          </cell>
          <cell r="M1109">
            <v>60000</v>
          </cell>
        </row>
        <row r="1110">
          <cell r="F1110">
            <v>57760352</v>
          </cell>
          <cell r="G1110">
            <v>64000</v>
          </cell>
          <cell r="M1110">
            <v>64000</v>
          </cell>
        </row>
        <row r="1111">
          <cell r="F1111">
            <v>57760354</v>
          </cell>
          <cell r="G1111">
            <v>80000</v>
          </cell>
          <cell r="M1111">
            <v>0</v>
          </cell>
        </row>
        <row r="1112">
          <cell r="F1112">
            <v>57760356</v>
          </cell>
          <cell r="G1112">
            <v>72000</v>
          </cell>
          <cell r="M1112">
            <v>72000</v>
          </cell>
        </row>
        <row r="1113">
          <cell r="F1113">
            <v>57760358</v>
          </cell>
          <cell r="G1113">
            <v>120000</v>
          </cell>
          <cell r="M1113">
            <v>120000</v>
          </cell>
        </row>
        <row r="1114">
          <cell r="F1114">
            <v>57760360</v>
          </cell>
          <cell r="G1114">
            <v>520000</v>
          </cell>
          <cell r="M1114">
            <v>520000</v>
          </cell>
        </row>
        <row r="1115">
          <cell r="F1115">
            <v>57760362</v>
          </cell>
          <cell r="G1115">
            <v>64000</v>
          </cell>
          <cell r="M1115">
            <v>0</v>
          </cell>
        </row>
        <row r="1116">
          <cell r="F1116">
            <v>57760364</v>
          </cell>
          <cell r="G1116">
            <v>64000</v>
          </cell>
          <cell r="M1116">
            <v>64000</v>
          </cell>
        </row>
        <row r="1117">
          <cell r="F1117">
            <v>57760368</v>
          </cell>
          <cell r="G1117">
            <v>32000</v>
          </cell>
          <cell r="M1117">
            <v>32000</v>
          </cell>
        </row>
        <row r="1118">
          <cell r="F1118">
            <v>57760374</v>
          </cell>
          <cell r="G1118">
            <v>128000</v>
          </cell>
          <cell r="M1118">
            <v>128000</v>
          </cell>
        </row>
        <row r="1119">
          <cell r="F1119">
            <v>57760376</v>
          </cell>
          <cell r="G1119">
            <v>40000</v>
          </cell>
          <cell r="M1119">
            <v>40000</v>
          </cell>
        </row>
        <row r="1120">
          <cell r="F1120">
            <v>57760378</v>
          </cell>
          <cell r="G1120">
            <v>80000</v>
          </cell>
          <cell r="M1120">
            <v>80000</v>
          </cell>
        </row>
        <row r="1121">
          <cell r="F1121">
            <v>57760380</v>
          </cell>
          <cell r="G1121">
            <v>80000</v>
          </cell>
          <cell r="M1121">
            <v>0</v>
          </cell>
        </row>
        <row r="1122">
          <cell r="F1122">
            <v>57760382</v>
          </cell>
          <cell r="G1122">
            <v>60000</v>
          </cell>
          <cell r="M1122">
            <v>60000</v>
          </cell>
        </row>
        <row r="1123">
          <cell r="F1123">
            <v>57760384</v>
          </cell>
          <cell r="G1123">
            <v>60000</v>
          </cell>
          <cell r="M1123">
            <v>60000</v>
          </cell>
        </row>
        <row r="1124">
          <cell r="F1124">
            <v>57760386</v>
          </cell>
          <cell r="G1124">
            <v>60000</v>
          </cell>
          <cell r="M1124">
            <v>60000</v>
          </cell>
        </row>
        <row r="1125">
          <cell r="F1125">
            <v>57760390</v>
          </cell>
          <cell r="G1125">
            <v>140000</v>
          </cell>
          <cell r="M1125">
            <v>140000</v>
          </cell>
        </row>
        <row r="1126">
          <cell r="F1126">
            <v>57760392</v>
          </cell>
          <cell r="G1126">
            <v>80000</v>
          </cell>
          <cell r="M1126">
            <v>80000</v>
          </cell>
        </row>
        <row r="1127">
          <cell r="F1127">
            <v>57760394</v>
          </cell>
          <cell r="G1127">
            <v>80000</v>
          </cell>
          <cell r="M1127">
            <v>80000</v>
          </cell>
        </row>
        <row r="1128">
          <cell r="F1128">
            <v>57760400</v>
          </cell>
          <cell r="G1128">
            <v>80000</v>
          </cell>
          <cell r="M1128">
            <v>80000</v>
          </cell>
        </row>
        <row r="1129">
          <cell r="F1129">
            <v>57760402</v>
          </cell>
          <cell r="G1129">
            <v>80000</v>
          </cell>
          <cell r="M1129">
            <v>80000</v>
          </cell>
        </row>
        <row r="1130">
          <cell r="F1130">
            <v>57760404</v>
          </cell>
          <cell r="G1130">
            <v>80000</v>
          </cell>
          <cell r="M1130">
            <v>80000</v>
          </cell>
        </row>
        <row r="1131">
          <cell r="F1131">
            <v>57760408</v>
          </cell>
          <cell r="G1131">
            <v>80000</v>
          </cell>
          <cell r="M1131">
            <v>80000</v>
          </cell>
        </row>
        <row r="1132">
          <cell r="F1132">
            <v>57760410</v>
          </cell>
          <cell r="G1132">
            <v>80000</v>
          </cell>
          <cell r="M1132">
            <v>72000</v>
          </cell>
        </row>
        <row r="1133">
          <cell r="F1133">
            <v>57760412</v>
          </cell>
          <cell r="G1133">
            <v>160000</v>
          </cell>
          <cell r="M1133">
            <v>80000</v>
          </cell>
        </row>
        <row r="1134">
          <cell r="F1134">
            <v>57760414</v>
          </cell>
          <cell r="G1134">
            <v>80000</v>
          </cell>
          <cell r="M1134">
            <v>80000</v>
          </cell>
        </row>
        <row r="1135">
          <cell r="F1135">
            <v>57760416</v>
          </cell>
          <cell r="G1135">
            <v>80000</v>
          </cell>
          <cell r="M1135">
            <v>80000</v>
          </cell>
        </row>
        <row r="1136">
          <cell r="F1136">
            <v>57760418</v>
          </cell>
          <cell r="G1136">
            <v>240000</v>
          </cell>
          <cell r="M1136">
            <v>80000</v>
          </cell>
        </row>
        <row r="1137">
          <cell r="F1137">
            <v>57760420</v>
          </cell>
          <cell r="G1137">
            <v>80000</v>
          </cell>
          <cell r="M1137">
            <v>0</v>
          </cell>
        </row>
        <row r="1138">
          <cell r="F1138">
            <v>57760422</v>
          </cell>
          <cell r="G1138">
            <v>80000</v>
          </cell>
          <cell r="M1138">
            <v>80000</v>
          </cell>
        </row>
        <row r="1139">
          <cell r="F1139">
            <v>57760426</v>
          </cell>
          <cell r="G1139">
            <v>24000</v>
          </cell>
          <cell r="M1139">
            <v>0</v>
          </cell>
        </row>
        <row r="1140">
          <cell r="F1140">
            <v>57760430</v>
          </cell>
          <cell r="G1140">
            <v>60000</v>
          </cell>
          <cell r="M1140">
            <v>60000</v>
          </cell>
        </row>
        <row r="1141">
          <cell r="F1141">
            <v>57760432</v>
          </cell>
          <cell r="G1141">
            <v>60000</v>
          </cell>
          <cell r="M1141">
            <v>60000</v>
          </cell>
        </row>
        <row r="1142">
          <cell r="F1142">
            <v>57760438</v>
          </cell>
          <cell r="G1142">
            <v>60000</v>
          </cell>
          <cell r="M1142">
            <v>60000</v>
          </cell>
        </row>
        <row r="1143">
          <cell r="F1143">
            <v>57760442</v>
          </cell>
          <cell r="G1143">
            <v>80000</v>
          </cell>
          <cell r="M1143">
            <v>80000</v>
          </cell>
        </row>
        <row r="1144">
          <cell r="F1144">
            <v>57760444</v>
          </cell>
          <cell r="G1144">
            <v>80000</v>
          </cell>
          <cell r="M1144">
            <v>80000</v>
          </cell>
        </row>
        <row r="1145">
          <cell r="F1145">
            <v>57760446</v>
          </cell>
          <cell r="G1145">
            <v>80000</v>
          </cell>
          <cell r="M1145">
            <v>80000</v>
          </cell>
        </row>
        <row r="1146">
          <cell r="F1146">
            <v>57760448</v>
          </cell>
          <cell r="G1146">
            <v>100000</v>
          </cell>
          <cell r="M1146">
            <v>100000</v>
          </cell>
        </row>
        <row r="1147">
          <cell r="F1147">
            <v>57760450</v>
          </cell>
          <cell r="G1147">
            <v>80000</v>
          </cell>
          <cell r="M1147">
            <v>80000</v>
          </cell>
        </row>
        <row r="1148">
          <cell r="F1148">
            <v>57760452</v>
          </cell>
          <cell r="G1148">
            <v>80000</v>
          </cell>
          <cell r="M1148">
            <v>80000</v>
          </cell>
        </row>
        <row r="1149">
          <cell r="F1149">
            <v>57760454</v>
          </cell>
          <cell r="G1149">
            <v>80000</v>
          </cell>
          <cell r="M1149">
            <v>80000</v>
          </cell>
        </row>
        <row r="1150">
          <cell r="F1150">
            <v>57760456</v>
          </cell>
          <cell r="G1150">
            <v>100000</v>
          </cell>
          <cell r="M1150">
            <v>100000</v>
          </cell>
        </row>
        <row r="1151">
          <cell r="F1151">
            <v>57760458</v>
          </cell>
          <cell r="G1151">
            <v>80000</v>
          </cell>
          <cell r="M1151">
            <v>80000</v>
          </cell>
        </row>
        <row r="1152">
          <cell r="F1152">
            <v>57760460</v>
          </cell>
          <cell r="G1152">
            <v>100000</v>
          </cell>
          <cell r="M1152">
            <v>100000</v>
          </cell>
        </row>
        <row r="1153">
          <cell r="F1153">
            <v>57760462</v>
          </cell>
          <cell r="G1153">
            <v>80000</v>
          </cell>
          <cell r="M1153">
            <v>80000</v>
          </cell>
        </row>
        <row r="1154">
          <cell r="F1154">
            <v>57760464</v>
          </cell>
          <cell r="G1154">
            <v>80000</v>
          </cell>
          <cell r="M1154">
            <v>80000</v>
          </cell>
        </row>
        <row r="1155">
          <cell r="F1155">
            <v>57760466</v>
          </cell>
          <cell r="G1155">
            <v>80000</v>
          </cell>
          <cell r="M1155">
            <v>80000</v>
          </cell>
        </row>
        <row r="1156">
          <cell r="F1156">
            <v>57760468</v>
          </cell>
          <cell r="G1156">
            <v>80000</v>
          </cell>
          <cell r="M1156">
            <v>80000</v>
          </cell>
        </row>
        <row r="1157">
          <cell r="F1157">
            <v>57760470</v>
          </cell>
          <cell r="G1157">
            <v>80000</v>
          </cell>
          <cell r="M1157">
            <v>80000</v>
          </cell>
        </row>
        <row r="1158">
          <cell r="F1158">
            <v>57760472</v>
          </cell>
          <cell r="G1158">
            <v>80000</v>
          </cell>
          <cell r="M1158">
            <v>80000</v>
          </cell>
        </row>
        <row r="1159">
          <cell r="F1159">
            <v>57760474</v>
          </cell>
          <cell r="G1159">
            <v>80000</v>
          </cell>
          <cell r="M1159">
            <v>80000</v>
          </cell>
        </row>
        <row r="1160">
          <cell r="F1160">
            <v>57760476</v>
          </cell>
          <cell r="G1160">
            <v>100000</v>
          </cell>
          <cell r="M1160">
            <v>100000</v>
          </cell>
        </row>
        <row r="1161">
          <cell r="F1161">
            <v>57760478</v>
          </cell>
          <cell r="G1161">
            <v>60000</v>
          </cell>
          <cell r="M1161">
            <v>0</v>
          </cell>
        </row>
        <row r="1162">
          <cell r="F1162">
            <v>57760480</v>
          </cell>
          <cell r="G1162">
            <v>48000</v>
          </cell>
          <cell r="M1162">
            <v>48000</v>
          </cell>
        </row>
        <row r="1163">
          <cell r="F1163">
            <v>57760482</v>
          </cell>
          <cell r="G1163">
            <v>160000</v>
          </cell>
          <cell r="M1163">
            <v>104000</v>
          </cell>
        </row>
        <row r="1164">
          <cell r="F1164">
            <v>57760484</v>
          </cell>
          <cell r="G1164">
            <v>96000</v>
          </cell>
          <cell r="M1164">
            <v>0</v>
          </cell>
        </row>
        <row r="1165">
          <cell r="F1165">
            <v>57760486</v>
          </cell>
          <cell r="G1165">
            <v>104000</v>
          </cell>
          <cell r="M1165">
            <v>0</v>
          </cell>
        </row>
        <row r="1166">
          <cell r="F1166">
            <v>57760488</v>
          </cell>
          <cell r="G1166">
            <v>920000</v>
          </cell>
          <cell r="M1166">
            <v>845000</v>
          </cell>
        </row>
        <row r="1167">
          <cell r="F1167">
            <v>57760490</v>
          </cell>
          <cell r="G1167">
            <v>100000</v>
          </cell>
          <cell r="M1167">
            <v>52000</v>
          </cell>
        </row>
        <row r="1168">
          <cell r="F1168">
            <v>57760492</v>
          </cell>
          <cell r="G1168">
            <v>80000</v>
          </cell>
          <cell r="M1168">
            <v>80000</v>
          </cell>
        </row>
        <row r="1169">
          <cell r="F1169">
            <v>57760494</v>
          </cell>
          <cell r="G1169">
            <v>56000</v>
          </cell>
          <cell r="M1169">
            <v>56000</v>
          </cell>
        </row>
        <row r="1170">
          <cell r="F1170">
            <v>57760496</v>
          </cell>
          <cell r="G1170">
            <v>52000</v>
          </cell>
          <cell r="M1170">
            <v>0</v>
          </cell>
        </row>
        <row r="1171">
          <cell r="F1171">
            <v>57760498</v>
          </cell>
          <cell r="G1171">
            <v>48000</v>
          </cell>
          <cell r="M1171">
            <v>48000</v>
          </cell>
        </row>
        <row r="1172">
          <cell r="F1172">
            <v>57760500</v>
          </cell>
          <cell r="G1172">
            <v>80000</v>
          </cell>
          <cell r="M1172">
            <v>0</v>
          </cell>
        </row>
        <row r="1173">
          <cell r="F1173">
            <v>57760502</v>
          </cell>
          <cell r="G1173">
            <v>24000</v>
          </cell>
          <cell r="M1173">
            <v>0</v>
          </cell>
        </row>
        <row r="1174">
          <cell r="F1174">
            <v>57760504</v>
          </cell>
          <cell r="G1174">
            <v>24000</v>
          </cell>
          <cell r="M1174">
            <v>0</v>
          </cell>
        </row>
        <row r="1175">
          <cell r="F1175">
            <v>57760506</v>
          </cell>
          <cell r="G1175">
            <v>24000</v>
          </cell>
          <cell r="M1175">
            <v>0</v>
          </cell>
        </row>
        <row r="1176">
          <cell r="F1176">
            <v>57760508</v>
          </cell>
          <cell r="G1176">
            <v>24000</v>
          </cell>
          <cell r="M1176">
            <v>0</v>
          </cell>
        </row>
        <row r="1177">
          <cell r="F1177">
            <v>57760510</v>
          </cell>
          <cell r="G1177">
            <v>24000</v>
          </cell>
          <cell r="M1177">
            <v>0</v>
          </cell>
        </row>
        <row r="1178">
          <cell r="F1178">
            <v>57760512</v>
          </cell>
          <cell r="G1178">
            <v>24000</v>
          </cell>
          <cell r="M1178">
            <v>24000</v>
          </cell>
        </row>
        <row r="1179">
          <cell r="F1179">
            <v>57760514</v>
          </cell>
          <cell r="G1179">
            <v>104000</v>
          </cell>
          <cell r="M1179">
            <v>0</v>
          </cell>
        </row>
        <row r="1180">
          <cell r="F1180">
            <v>57760516</v>
          </cell>
          <cell r="G1180">
            <v>40000</v>
          </cell>
          <cell r="M1180">
            <v>40000</v>
          </cell>
        </row>
        <row r="1181">
          <cell r="F1181">
            <v>57760518</v>
          </cell>
          <cell r="G1181">
            <v>40000</v>
          </cell>
          <cell r="M1181">
            <v>40000</v>
          </cell>
        </row>
        <row r="1182">
          <cell r="F1182">
            <v>57760520</v>
          </cell>
          <cell r="G1182">
            <v>64000</v>
          </cell>
          <cell r="M1182">
            <v>64000</v>
          </cell>
        </row>
        <row r="1183">
          <cell r="F1183">
            <v>57760522</v>
          </cell>
          <cell r="G1183">
            <v>24000</v>
          </cell>
          <cell r="M1183">
            <v>0</v>
          </cell>
        </row>
        <row r="1184">
          <cell r="F1184">
            <v>57760524</v>
          </cell>
          <cell r="G1184">
            <v>96000</v>
          </cell>
          <cell r="M1184">
            <v>96000</v>
          </cell>
        </row>
        <row r="1185">
          <cell r="F1185">
            <v>57760526</v>
          </cell>
          <cell r="G1185">
            <v>808000</v>
          </cell>
          <cell r="M1185">
            <v>628800</v>
          </cell>
        </row>
        <row r="1186">
          <cell r="F1186">
            <v>57760528</v>
          </cell>
          <cell r="G1186">
            <v>80000</v>
          </cell>
          <cell r="M1186">
            <v>80000</v>
          </cell>
        </row>
        <row r="1187">
          <cell r="F1187">
            <v>57760530</v>
          </cell>
          <cell r="G1187">
            <v>96000</v>
          </cell>
          <cell r="M1187">
            <v>96000</v>
          </cell>
        </row>
        <row r="1188">
          <cell r="F1188">
            <v>57760532</v>
          </cell>
          <cell r="G1188">
            <v>20000</v>
          </cell>
          <cell r="M1188">
            <v>20000</v>
          </cell>
        </row>
        <row r="1189">
          <cell r="F1189">
            <v>57760534</v>
          </cell>
          <cell r="G1189">
            <v>20000</v>
          </cell>
          <cell r="M1189">
            <v>0</v>
          </cell>
        </row>
        <row r="1190">
          <cell r="F1190">
            <v>57760538</v>
          </cell>
          <cell r="G1190">
            <v>80000</v>
          </cell>
          <cell r="M1190">
            <v>0</v>
          </cell>
        </row>
        <row r="1191">
          <cell r="F1191">
            <v>57760540</v>
          </cell>
          <cell r="G1191">
            <v>20000</v>
          </cell>
          <cell r="M1191">
            <v>20000</v>
          </cell>
        </row>
        <row r="1192">
          <cell r="F1192">
            <v>57760542</v>
          </cell>
          <cell r="G1192">
            <v>48000</v>
          </cell>
          <cell r="M1192">
            <v>48000</v>
          </cell>
        </row>
        <row r="1193">
          <cell r="F1193">
            <v>57760544</v>
          </cell>
          <cell r="G1193">
            <v>80000</v>
          </cell>
          <cell r="M1193">
            <v>0</v>
          </cell>
        </row>
        <row r="1194">
          <cell r="F1194">
            <v>57760546</v>
          </cell>
          <cell r="G1194">
            <v>60000</v>
          </cell>
          <cell r="M1194">
            <v>60000</v>
          </cell>
        </row>
        <row r="1195">
          <cell r="F1195">
            <v>57760548</v>
          </cell>
          <cell r="G1195">
            <v>56000</v>
          </cell>
          <cell r="M1195">
            <v>0</v>
          </cell>
        </row>
        <row r="1196">
          <cell r="F1196">
            <v>57760550</v>
          </cell>
          <cell r="G1196">
            <v>176000</v>
          </cell>
          <cell r="M1196">
            <v>140800</v>
          </cell>
        </row>
        <row r="1197">
          <cell r="F1197">
            <v>57760552</v>
          </cell>
          <cell r="G1197">
            <v>80000</v>
          </cell>
          <cell r="M1197">
            <v>80000</v>
          </cell>
        </row>
        <row r="1198">
          <cell r="F1198">
            <v>57760556</v>
          </cell>
          <cell r="G1198">
            <v>40000</v>
          </cell>
          <cell r="M1198">
            <v>40000</v>
          </cell>
        </row>
        <row r="1199">
          <cell r="F1199">
            <v>57760558</v>
          </cell>
          <cell r="G1199">
            <v>40000</v>
          </cell>
          <cell r="M1199">
            <v>40000</v>
          </cell>
        </row>
        <row r="1200">
          <cell r="F1200">
            <v>57760560</v>
          </cell>
          <cell r="G1200">
            <v>40000</v>
          </cell>
          <cell r="M1200">
            <v>40000</v>
          </cell>
        </row>
        <row r="1201">
          <cell r="F1201">
            <v>57760562</v>
          </cell>
          <cell r="G1201">
            <v>40000</v>
          </cell>
          <cell r="M1201">
            <v>40000</v>
          </cell>
        </row>
        <row r="1202">
          <cell r="F1202">
            <v>57760564</v>
          </cell>
          <cell r="G1202">
            <v>40000</v>
          </cell>
          <cell r="M1202">
            <v>40000</v>
          </cell>
        </row>
        <row r="1203">
          <cell r="F1203">
            <v>57760566</v>
          </cell>
          <cell r="G1203">
            <v>80000</v>
          </cell>
          <cell r="M1203">
            <v>56000</v>
          </cell>
        </row>
        <row r="1204">
          <cell r="F1204">
            <v>57760570</v>
          </cell>
          <cell r="G1204">
            <v>64000</v>
          </cell>
          <cell r="M1204">
            <v>64000</v>
          </cell>
        </row>
        <row r="1205">
          <cell r="F1205">
            <v>57760572</v>
          </cell>
          <cell r="G1205">
            <v>80000</v>
          </cell>
          <cell r="M1205">
            <v>80000</v>
          </cell>
        </row>
        <row r="1206">
          <cell r="F1206">
            <v>57760574</v>
          </cell>
          <cell r="G1206">
            <v>100000</v>
          </cell>
          <cell r="M1206">
            <v>0</v>
          </cell>
        </row>
        <row r="1207">
          <cell r="F1207">
            <v>57760576</v>
          </cell>
          <cell r="G1207">
            <v>80000</v>
          </cell>
          <cell r="M1207">
            <v>80000</v>
          </cell>
        </row>
        <row r="1208">
          <cell r="F1208">
            <v>57760578</v>
          </cell>
          <cell r="G1208">
            <v>100000</v>
          </cell>
          <cell r="M1208">
            <v>0</v>
          </cell>
        </row>
        <row r="1209">
          <cell r="F1209">
            <v>57760580</v>
          </cell>
          <cell r="G1209">
            <v>100000</v>
          </cell>
          <cell r="M1209">
            <v>0</v>
          </cell>
        </row>
        <row r="1210">
          <cell r="F1210">
            <v>57760582</v>
          </cell>
          <cell r="G1210">
            <v>40000</v>
          </cell>
          <cell r="M1210">
            <v>40000</v>
          </cell>
        </row>
        <row r="1211">
          <cell r="F1211">
            <v>57760586</v>
          </cell>
          <cell r="G1211">
            <v>40000</v>
          </cell>
          <cell r="M1211">
            <v>0</v>
          </cell>
        </row>
        <row r="1212">
          <cell r="F1212">
            <v>57760588</v>
          </cell>
          <cell r="G1212">
            <v>40000</v>
          </cell>
          <cell r="M1212">
            <v>40000</v>
          </cell>
        </row>
        <row r="1213">
          <cell r="F1213">
            <v>57760590</v>
          </cell>
          <cell r="G1213">
            <v>56000</v>
          </cell>
          <cell r="M1213">
            <v>56000</v>
          </cell>
        </row>
        <row r="1214">
          <cell r="F1214">
            <v>57760592</v>
          </cell>
          <cell r="G1214">
            <v>40000</v>
          </cell>
          <cell r="M1214">
            <v>40000</v>
          </cell>
        </row>
        <row r="1215">
          <cell r="F1215">
            <v>57760594</v>
          </cell>
          <cell r="G1215">
            <v>40000</v>
          </cell>
          <cell r="M1215">
            <v>40000</v>
          </cell>
        </row>
        <row r="1216">
          <cell r="F1216">
            <v>57760596</v>
          </cell>
          <cell r="G1216">
            <v>40000</v>
          </cell>
          <cell r="M1216">
            <v>0</v>
          </cell>
        </row>
        <row r="1217">
          <cell r="F1217">
            <v>57760598</v>
          </cell>
          <cell r="G1217">
            <v>40000</v>
          </cell>
          <cell r="M1217">
            <v>0</v>
          </cell>
        </row>
        <row r="1218">
          <cell r="F1218">
            <v>57760600</v>
          </cell>
          <cell r="G1218">
            <v>40000</v>
          </cell>
          <cell r="M1218">
            <v>40000</v>
          </cell>
        </row>
        <row r="1219">
          <cell r="F1219">
            <v>57760602</v>
          </cell>
          <cell r="G1219">
            <v>64000</v>
          </cell>
          <cell r="M1219">
            <v>64000</v>
          </cell>
        </row>
        <row r="1220">
          <cell r="F1220">
            <v>57760604</v>
          </cell>
          <cell r="G1220">
            <v>40000</v>
          </cell>
          <cell r="M1220">
            <v>40000</v>
          </cell>
        </row>
        <row r="1221">
          <cell r="F1221">
            <v>57760606</v>
          </cell>
          <cell r="G1221">
            <v>64000</v>
          </cell>
          <cell r="M1221">
            <v>0</v>
          </cell>
        </row>
        <row r="1222">
          <cell r="F1222">
            <v>57760608</v>
          </cell>
          <cell r="G1222">
            <v>40000</v>
          </cell>
          <cell r="M1222">
            <v>40000</v>
          </cell>
        </row>
        <row r="1223">
          <cell r="F1223">
            <v>57760610</v>
          </cell>
          <cell r="G1223">
            <v>64000</v>
          </cell>
          <cell r="M1223">
            <v>0</v>
          </cell>
        </row>
        <row r="1224">
          <cell r="F1224">
            <v>57760612</v>
          </cell>
          <cell r="G1224">
            <v>40000</v>
          </cell>
          <cell r="M1224">
            <v>40000</v>
          </cell>
        </row>
        <row r="1225">
          <cell r="F1225">
            <v>57760614</v>
          </cell>
          <cell r="G1225">
            <v>64000</v>
          </cell>
          <cell r="M1225">
            <v>0</v>
          </cell>
        </row>
        <row r="1226">
          <cell r="F1226">
            <v>57760616</v>
          </cell>
          <cell r="G1226">
            <v>40000</v>
          </cell>
          <cell r="M1226">
            <v>0</v>
          </cell>
        </row>
        <row r="1227">
          <cell r="F1227">
            <v>57760618</v>
          </cell>
          <cell r="G1227">
            <v>40000</v>
          </cell>
          <cell r="M1227">
            <v>0</v>
          </cell>
        </row>
        <row r="1228">
          <cell r="F1228">
            <v>57760620</v>
          </cell>
          <cell r="G1228">
            <v>64000</v>
          </cell>
          <cell r="M1228">
            <v>64000</v>
          </cell>
        </row>
        <row r="1229">
          <cell r="F1229">
            <v>57760622</v>
          </cell>
          <cell r="G1229">
            <v>40000</v>
          </cell>
          <cell r="M1229">
            <v>0</v>
          </cell>
        </row>
        <row r="1230">
          <cell r="F1230">
            <v>57760624</v>
          </cell>
          <cell r="G1230">
            <v>80000</v>
          </cell>
          <cell r="M1230">
            <v>80000</v>
          </cell>
        </row>
        <row r="1231">
          <cell r="F1231">
            <v>57760626</v>
          </cell>
          <cell r="G1231">
            <v>144000</v>
          </cell>
          <cell r="M1231">
            <v>144000</v>
          </cell>
        </row>
        <row r="1232">
          <cell r="F1232">
            <v>57760628</v>
          </cell>
          <cell r="G1232">
            <v>80000</v>
          </cell>
          <cell r="M1232">
            <v>0</v>
          </cell>
        </row>
        <row r="1233">
          <cell r="F1233">
            <v>57760632</v>
          </cell>
          <cell r="G1233">
            <v>80000</v>
          </cell>
          <cell r="M1233">
            <v>0</v>
          </cell>
        </row>
        <row r="1234">
          <cell r="F1234">
            <v>57760634</v>
          </cell>
          <cell r="G1234">
            <v>60000</v>
          </cell>
          <cell r="M1234">
            <v>0</v>
          </cell>
        </row>
        <row r="1235">
          <cell r="F1235">
            <v>57760636</v>
          </cell>
          <cell r="G1235">
            <v>208000</v>
          </cell>
          <cell r="M1235">
            <v>208000</v>
          </cell>
        </row>
        <row r="1236">
          <cell r="F1236">
            <v>57760640</v>
          </cell>
          <cell r="G1236">
            <v>52000</v>
          </cell>
          <cell r="M1236">
            <v>52000</v>
          </cell>
        </row>
        <row r="1237">
          <cell r="F1237">
            <v>57760642</v>
          </cell>
          <cell r="G1237">
            <v>56000</v>
          </cell>
          <cell r="M1237">
            <v>56000</v>
          </cell>
        </row>
        <row r="1238">
          <cell r="F1238">
            <v>57760644</v>
          </cell>
          <cell r="G1238">
            <v>40000</v>
          </cell>
          <cell r="M1238">
            <v>0</v>
          </cell>
        </row>
        <row r="1239">
          <cell r="F1239">
            <v>57760646</v>
          </cell>
          <cell r="G1239">
            <v>80000</v>
          </cell>
          <cell r="M1239">
            <v>80000</v>
          </cell>
        </row>
        <row r="1240">
          <cell r="F1240">
            <v>57760648</v>
          </cell>
          <cell r="G1240">
            <v>40000</v>
          </cell>
          <cell r="M1240">
            <v>0</v>
          </cell>
        </row>
        <row r="1241">
          <cell r="F1241">
            <v>57760650</v>
          </cell>
          <cell r="G1241">
            <v>48000</v>
          </cell>
          <cell r="M1241">
            <v>48000</v>
          </cell>
        </row>
        <row r="1242">
          <cell r="F1242">
            <v>57760652</v>
          </cell>
          <cell r="G1242">
            <v>60000</v>
          </cell>
          <cell r="M1242">
            <v>60000</v>
          </cell>
        </row>
        <row r="1243">
          <cell r="F1243">
            <v>57760654</v>
          </cell>
          <cell r="G1243">
            <v>64000</v>
          </cell>
          <cell r="M1243">
            <v>64000</v>
          </cell>
        </row>
        <row r="1244">
          <cell r="F1244">
            <v>57760656</v>
          </cell>
          <cell r="G1244">
            <v>64000</v>
          </cell>
          <cell r="M1244">
            <v>64000</v>
          </cell>
        </row>
        <row r="1245">
          <cell r="F1245">
            <v>57760658</v>
          </cell>
          <cell r="G1245">
            <v>64000</v>
          </cell>
          <cell r="M1245">
            <v>64000</v>
          </cell>
        </row>
        <row r="1246">
          <cell r="F1246">
            <v>57760660</v>
          </cell>
          <cell r="G1246">
            <v>64000</v>
          </cell>
          <cell r="M1246">
            <v>64000</v>
          </cell>
        </row>
        <row r="1247">
          <cell r="F1247">
            <v>57760664</v>
          </cell>
          <cell r="G1247">
            <v>64000</v>
          </cell>
          <cell r="M1247">
            <v>64000</v>
          </cell>
        </row>
        <row r="1248">
          <cell r="F1248">
            <v>57760666</v>
          </cell>
          <cell r="G1248">
            <v>64000</v>
          </cell>
          <cell r="M1248">
            <v>0</v>
          </cell>
        </row>
        <row r="1249">
          <cell r="F1249">
            <v>57760668</v>
          </cell>
          <cell r="G1249">
            <v>64000</v>
          </cell>
          <cell r="M1249">
            <v>64000</v>
          </cell>
        </row>
        <row r="1250">
          <cell r="F1250">
            <v>57760670</v>
          </cell>
          <cell r="G1250">
            <v>48000</v>
          </cell>
          <cell r="M1250">
            <v>48000</v>
          </cell>
        </row>
        <row r="1251">
          <cell r="F1251">
            <v>57760672</v>
          </cell>
          <cell r="G1251">
            <v>60000</v>
          </cell>
          <cell r="M1251">
            <v>0</v>
          </cell>
        </row>
        <row r="1252">
          <cell r="F1252">
            <v>57760674</v>
          </cell>
          <cell r="G1252">
            <v>60000</v>
          </cell>
          <cell r="M1252">
            <v>60000</v>
          </cell>
        </row>
        <row r="1253">
          <cell r="F1253">
            <v>57760676</v>
          </cell>
          <cell r="G1253">
            <v>64000</v>
          </cell>
          <cell r="M1253">
            <v>0</v>
          </cell>
        </row>
        <row r="1254">
          <cell r="F1254">
            <v>57760678</v>
          </cell>
          <cell r="G1254">
            <v>60000</v>
          </cell>
          <cell r="M1254">
            <v>60000</v>
          </cell>
        </row>
        <row r="1255">
          <cell r="F1255">
            <v>57760680</v>
          </cell>
          <cell r="G1255">
            <v>500000</v>
          </cell>
          <cell r="M1255">
            <v>308000</v>
          </cell>
        </row>
        <row r="1256">
          <cell r="F1256">
            <v>57760682</v>
          </cell>
          <cell r="G1256">
            <v>41600</v>
          </cell>
          <cell r="M1256">
            <v>41600</v>
          </cell>
        </row>
        <row r="1257">
          <cell r="F1257">
            <v>57760684</v>
          </cell>
          <cell r="G1257">
            <v>40000</v>
          </cell>
          <cell r="M1257">
            <v>40000</v>
          </cell>
        </row>
        <row r="1258">
          <cell r="F1258">
            <v>57760686</v>
          </cell>
          <cell r="G1258">
            <v>2502400</v>
          </cell>
          <cell r="M1258">
            <v>2004150</v>
          </cell>
        </row>
        <row r="1259">
          <cell r="F1259">
            <v>57760690</v>
          </cell>
          <cell r="G1259">
            <v>7456000</v>
          </cell>
          <cell r="M1259">
            <v>4587949</v>
          </cell>
        </row>
        <row r="1260">
          <cell r="F1260">
            <v>57760692</v>
          </cell>
          <cell r="G1260">
            <v>40000</v>
          </cell>
          <cell r="M1260">
            <v>40000</v>
          </cell>
        </row>
        <row r="1261">
          <cell r="F1261">
            <v>57760694</v>
          </cell>
          <cell r="G1261">
            <v>40000</v>
          </cell>
          <cell r="M1261">
            <v>0</v>
          </cell>
        </row>
        <row r="1262">
          <cell r="F1262">
            <v>57760698</v>
          </cell>
          <cell r="G1262">
            <v>64000</v>
          </cell>
          <cell r="M1262">
            <v>64000</v>
          </cell>
        </row>
        <row r="1263">
          <cell r="F1263">
            <v>57760700</v>
          </cell>
          <cell r="G1263">
            <v>64000</v>
          </cell>
          <cell r="M1263">
            <v>0</v>
          </cell>
        </row>
        <row r="1264">
          <cell r="F1264">
            <v>57760702</v>
          </cell>
          <cell r="G1264">
            <v>64000</v>
          </cell>
          <cell r="M1264">
            <v>0</v>
          </cell>
        </row>
        <row r="1265">
          <cell r="F1265">
            <v>57760706</v>
          </cell>
          <cell r="G1265">
            <v>40000</v>
          </cell>
          <cell r="M1265">
            <v>40000</v>
          </cell>
        </row>
        <row r="1266">
          <cell r="F1266">
            <v>57760710</v>
          </cell>
          <cell r="G1266">
            <v>40000</v>
          </cell>
          <cell r="M1266">
            <v>0</v>
          </cell>
        </row>
        <row r="1267">
          <cell r="F1267">
            <v>57760712</v>
          </cell>
          <cell r="G1267">
            <v>60000</v>
          </cell>
          <cell r="M1267">
            <v>0</v>
          </cell>
        </row>
        <row r="1268">
          <cell r="F1268">
            <v>57760732</v>
          </cell>
          <cell r="G1268">
            <v>200000</v>
          </cell>
          <cell r="M1268">
            <v>200000</v>
          </cell>
        </row>
        <row r="1269">
          <cell r="F1269">
            <v>57760738</v>
          </cell>
          <cell r="G1269">
            <v>80000</v>
          </cell>
          <cell r="M1269">
            <v>80000</v>
          </cell>
        </row>
        <row r="1270">
          <cell r="F1270">
            <v>57760742</v>
          </cell>
          <cell r="G1270">
            <v>140000</v>
          </cell>
          <cell r="M1270">
            <v>140000</v>
          </cell>
        </row>
        <row r="1271">
          <cell r="F1271">
            <v>57760754</v>
          </cell>
          <cell r="G1271">
            <v>32000</v>
          </cell>
          <cell r="M1271">
            <v>0</v>
          </cell>
        </row>
        <row r="1272">
          <cell r="F1272">
            <v>57760818</v>
          </cell>
          <cell r="G1272">
            <v>32000</v>
          </cell>
          <cell r="M1272">
            <v>32000</v>
          </cell>
        </row>
        <row r="1273">
          <cell r="F1273">
            <v>57760824</v>
          </cell>
          <cell r="G1273">
            <v>64000</v>
          </cell>
          <cell r="M1273">
            <v>64000</v>
          </cell>
        </row>
        <row r="1274">
          <cell r="F1274">
            <v>57760834</v>
          </cell>
          <cell r="G1274">
            <v>60000</v>
          </cell>
          <cell r="M1274">
            <v>56000</v>
          </cell>
        </row>
        <row r="1275">
          <cell r="F1275">
            <v>57760870</v>
          </cell>
          <cell r="G1275">
            <v>80000</v>
          </cell>
          <cell r="M1275">
            <v>80000</v>
          </cell>
        </row>
        <row r="1276">
          <cell r="F1276">
            <v>57760896</v>
          </cell>
          <cell r="G1276">
            <v>80000</v>
          </cell>
          <cell r="M1276">
            <v>0</v>
          </cell>
        </row>
        <row r="1277">
          <cell r="F1277">
            <v>57760900</v>
          </cell>
          <cell r="G1277">
            <v>40000</v>
          </cell>
          <cell r="M1277">
            <v>40000</v>
          </cell>
        </row>
        <row r="1278">
          <cell r="F1278">
            <v>57760902</v>
          </cell>
          <cell r="G1278">
            <v>208000</v>
          </cell>
          <cell r="M1278">
            <v>200000</v>
          </cell>
        </row>
        <row r="1279">
          <cell r="F1279">
            <v>57760908</v>
          </cell>
          <cell r="G1279">
            <v>160000</v>
          </cell>
          <cell r="M1279">
            <v>160000</v>
          </cell>
        </row>
        <row r="1280">
          <cell r="F1280">
            <v>57760912</v>
          </cell>
          <cell r="G1280">
            <v>40000</v>
          </cell>
          <cell r="M1280">
            <v>40000</v>
          </cell>
        </row>
        <row r="1281">
          <cell r="F1281">
            <v>57760932</v>
          </cell>
          <cell r="G1281">
            <v>56000</v>
          </cell>
          <cell r="M1281">
            <v>56000</v>
          </cell>
        </row>
        <row r="1282">
          <cell r="F1282">
            <v>57760982</v>
          </cell>
          <cell r="G1282">
            <v>40000</v>
          </cell>
          <cell r="M1282">
            <v>0</v>
          </cell>
        </row>
        <row r="1283">
          <cell r="F1283">
            <v>57760986</v>
          </cell>
          <cell r="G1283">
            <v>832000</v>
          </cell>
          <cell r="M1283">
            <v>743085.68</v>
          </cell>
        </row>
        <row r="1284">
          <cell r="F1284">
            <v>57760990</v>
          </cell>
          <cell r="G1284">
            <v>88000</v>
          </cell>
          <cell r="M1284">
            <v>0</v>
          </cell>
        </row>
        <row r="1285">
          <cell r="F1285">
            <v>57761036</v>
          </cell>
          <cell r="G1285">
            <v>80000</v>
          </cell>
          <cell r="M1285">
            <v>75600</v>
          </cell>
        </row>
        <row r="1286">
          <cell r="F1286">
            <v>57761038</v>
          </cell>
          <cell r="G1286">
            <v>208000</v>
          </cell>
          <cell r="M1286">
            <v>208000</v>
          </cell>
        </row>
        <row r="1287">
          <cell r="F1287">
            <v>57761040</v>
          </cell>
          <cell r="G1287">
            <v>64000</v>
          </cell>
          <cell r="M1287">
            <v>64000</v>
          </cell>
        </row>
        <row r="1288">
          <cell r="F1288">
            <v>57761042</v>
          </cell>
          <cell r="G1288">
            <v>224000</v>
          </cell>
          <cell r="M1288">
            <v>144000</v>
          </cell>
        </row>
        <row r="1289">
          <cell r="F1289">
            <v>57761046</v>
          </cell>
          <cell r="G1289">
            <v>64000</v>
          </cell>
          <cell r="M1289">
            <v>0</v>
          </cell>
        </row>
        <row r="1290">
          <cell r="F1290">
            <v>57761048</v>
          </cell>
          <cell r="G1290">
            <v>16000</v>
          </cell>
          <cell r="M1290">
            <v>16000</v>
          </cell>
        </row>
        <row r="1291">
          <cell r="F1291">
            <v>57761050</v>
          </cell>
          <cell r="G1291">
            <v>80000</v>
          </cell>
          <cell r="M1291">
            <v>80000</v>
          </cell>
        </row>
        <row r="1292">
          <cell r="F1292">
            <v>57761052</v>
          </cell>
          <cell r="G1292">
            <v>64000</v>
          </cell>
          <cell r="M1292">
            <v>64000</v>
          </cell>
        </row>
        <row r="1293">
          <cell r="F1293">
            <v>57761054</v>
          </cell>
          <cell r="G1293">
            <v>16000</v>
          </cell>
          <cell r="M1293">
            <v>16000</v>
          </cell>
        </row>
        <row r="1294">
          <cell r="F1294">
            <v>57761080</v>
          </cell>
          <cell r="G1294">
            <v>60000</v>
          </cell>
          <cell r="M1294">
            <v>60000</v>
          </cell>
        </row>
        <row r="1295">
          <cell r="F1295">
            <v>57761100</v>
          </cell>
          <cell r="G1295">
            <v>56000</v>
          </cell>
          <cell r="M1295">
            <v>56000</v>
          </cell>
        </row>
        <row r="1296">
          <cell r="F1296">
            <v>57761172</v>
          </cell>
          <cell r="G1296">
            <v>160000</v>
          </cell>
          <cell r="M1296">
            <v>160000</v>
          </cell>
        </row>
        <row r="1297">
          <cell r="F1297">
            <v>57761176</v>
          </cell>
          <cell r="G1297">
            <v>128000</v>
          </cell>
          <cell r="M1297">
            <v>128000</v>
          </cell>
        </row>
        <row r="1298">
          <cell r="F1298">
            <v>57761178</v>
          </cell>
          <cell r="G1298">
            <v>80000</v>
          </cell>
          <cell r="M1298">
            <v>80000</v>
          </cell>
        </row>
        <row r="1299">
          <cell r="F1299">
            <v>57761186</v>
          </cell>
          <cell r="G1299">
            <v>64000</v>
          </cell>
          <cell r="M1299">
            <v>64000</v>
          </cell>
        </row>
        <row r="1300">
          <cell r="F1300">
            <v>57761192</v>
          </cell>
          <cell r="G1300">
            <v>184000</v>
          </cell>
          <cell r="M1300">
            <v>184000</v>
          </cell>
        </row>
        <row r="1301">
          <cell r="F1301">
            <v>57761196</v>
          </cell>
          <cell r="G1301">
            <v>80000</v>
          </cell>
          <cell r="M1301">
            <v>72000</v>
          </cell>
        </row>
        <row r="1302">
          <cell r="F1302">
            <v>57761200</v>
          </cell>
          <cell r="G1302">
            <v>144000</v>
          </cell>
          <cell r="M1302">
            <v>144000</v>
          </cell>
        </row>
        <row r="1303">
          <cell r="F1303">
            <v>57761210</v>
          </cell>
          <cell r="G1303">
            <v>80000</v>
          </cell>
          <cell r="M1303">
            <v>80000</v>
          </cell>
        </row>
        <row r="1304">
          <cell r="F1304">
            <v>57761218</v>
          </cell>
          <cell r="G1304">
            <v>104000</v>
          </cell>
          <cell r="M1304">
            <v>104000</v>
          </cell>
        </row>
        <row r="1305">
          <cell r="F1305">
            <v>57761224</v>
          </cell>
          <cell r="G1305">
            <v>252000</v>
          </cell>
          <cell r="M1305">
            <v>252000</v>
          </cell>
        </row>
        <row r="1306">
          <cell r="F1306">
            <v>57761226</v>
          </cell>
          <cell r="G1306">
            <v>80000</v>
          </cell>
          <cell r="M1306">
            <v>0</v>
          </cell>
        </row>
        <row r="1307">
          <cell r="F1307">
            <v>57761232</v>
          </cell>
          <cell r="G1307">
            <v>208000</v>
          </cell>
          <cell r="M1307">
            <v>208000</v>
          </cell>
        </row>
        <row r="1308">
          <cell r="F1308">
            <v>57761236</v>
          </cell>
          <cell r="G1308">
            <v>224000</v>
          </cell>
          <cell r="M1308">
            <v>64000</v>
          </cell>
        </row>
        <row r="1309">
          <cell r="F1309">
            <v>57761242</v>
          </cell>
          <cell r="G1309">
            <v>64000</v>
          </cell>
          <cell r="M1309">
            <v>64000</v>
          </cell>
        </row>
        <row r="1310">
          <cell r="F1310">
            <v>57761248</v>
          </cell>
          <cell r="G1310">
            <v>64000</v>
          </cell>
          <cell r="M1310">
            <v>64000</v>
          </cell>
        </row>
        <row r="1311">
          <cell r="F1311">
            <v>57761290</v>
          </cell>
          <cell r="G1311">
            <v>24000</v>
          </cell>
          <cell r="M1311">
            <v>24000</v>
          </cell>
        </row>
        <row r="1312">
          <cell r="F1312">
            <v>57761294</v>
          </cell>
          <cell r="G1312">
            <v>48000</v>
          </cell>
          <cell r="M1312">
            <v>48000</v>
          </cell>
        </row>
        <row r="1313">
          <cell r="F1313">
            <v>57761298</v>
          </cell>
          <cell r="G1313">
            <v>40000</v>
          </cell>
          <cell r="M1313">
            <v>40000</v>
          </cell>
        </row>
        <row r="1314">
          <cell r="F1314">
            <v>57761306</v>
          </cell>
          <cell r="G1314">
            <v>96000</v>
          </cell>
          <cell r="M1314">
            <v>0</v>
          </cell>
        </row>
        <row r="1315">
          <cell r="F1315">
            <v>57761316</v>
          </cell>
          <cell r="G1315">
            <v>40000</v>
          </cell>
          <cell r="M1315">
            <v>40000</v>
          </cell>
        </row>
        <row r="1316">
          <cell r="F1316">
            <v>57761318</v>
          </cell>
          <cell r="G1316">
            <v>60000</v>
          </cell>
          <cell r="M1316">
            <v>0</v>
          </cell>
        </row>
        <row r="1317">
          <cell r="F1317">
            <v>57761344</v>
          </cell>
          <cell r="G1317">
            <v>24000</v>
          </cell>
          <cell r="M1317">
            <v>0</v>
          </cell>
        </row>
        <row r="1318">
          <cell r="F1318">
            <v>57761352</v>
          </cell>
          <cell r="G1318">
            <v>64000</v>
          </cell>
          <cell r="M1318">
            <v>64000</v>
          </cell>
        </row>
        <row r="1319">
          <cell r="F1319">
            <v>57761360</v>
          </cell>
          <cell r="G1319">
            <v>48000</v>
          </cell>
          <cell r="M1319">
            <v>48000</v>
          </cell>
        </row>
        <row r="1320">
          <cell r="F1320">
            <v>57761430</v>
          </cell>
          <cell r="G1320">
            <v>100000</v>
          </cell>
          <cell r="M1320">
            <v>100000</v>
          </cell>
        </row>
        <row r="1321">
          <cell r="F1321">
            <v>57761452</v>
          </cell>
          <cell r="G1321">
            <v>100000</v>
          </cell>
          <cell r="M1321">
            <v>100000</v>
          </cell>
        </row>
        <row r="1322">
          <cell r="F1322">
            <v>57761454</v>
          </cell>
          <cell r="G1322">
            <v>60000</v>
          </cell>
          <cell r="M1322">
            <v>60000</v>
          </cell>
        </row>
        <row r="1323">
          <cell r="F1323">
            <v>57761478</v>
          </cell>
          <cell r="G1323">
            <v>128000</v>
          </cell>
          <cell r="M1323">
            <v>64000</v>
          </cell>
        </row>
        <row r="1324">
          <cell r="F1324">
            <v>57761612</v>
          </cell>
          <cell r="G1324">
            <v>80000</v>
          </cell>
          <cell r="M1324">
            <v>57600</v>
          </cell>
        </row>
        <row r="1325">
          <cell r="F1325">
            <v>57761656</v>
          </cell>
          <cell r="G1325">
            <v>1740000</v>
          </cell>
          <cell r="M1325">
            <v>1437000</v>
          </cell>
        </row>
        <row r="1326">
          <cell r="F1326">
            <v>57761674</v>
          </cell>
          <cell r="G1326">
            <v>100000</v>
          </cell>
          <cell r="M1326">
            <v>100000</v>
          </cell>
        </row>
        <row r="1327">
          <cell r="F1327">
            <v>57761676</v>
          </cell>
          <cell r="G1327">
            <v>100000</v>
          </cell>
          <cell r="M1327">
            <v>100000</v>
          </cell>
        </row>
        <row r="1328">
          <cell r="F1328">
            <v>57761678</v>
          </cell>
          <cell r="G1328">
            <v>60000</v>
          </cell>
          <cell r="M1328">
            <v>60000</v>
          </cell>
        </row>
        <row r="1329">
          <cell r="F1329">
            <v>57761680</v>
          </cell>
          <cell r="G1329">
            <v>100000</v>
          </cell>
          <cell r="M1329">
            <v>100000</v>
          </cell>
        </row>
        <row r="1330">
          <cell r="F1330">
            <v>57761682</v>
          </cell>
          <cell r="G1330">
            <v>40000</v>
          </cell>
          <cell r="M1330">
            <v>0</v>
          </cell>
        </row>
        <row r="1331">
          <cell r="F1331">
            <v>57761684</v>
          </cell>
          <cell r="G1331">
            <v>40000</v>
          </cell>
          <cell r="M1331">
            <v>0</v>
          </cell>
        </row>
        <row r="1332">
          <cell r="F1332">
            <v>57761686</v>
          </cell>
          <cell r="G1332">
            <v>100000</v>
          </cell>
          <cell r="M1332">
            <v>100000</v>
          </cell>
        </row>
        <row r="1333">
          <cell r="F1333">
            <v>57761688</v>
          </cell>
          <cell r="G1333">
            <v>60000</v>
          </cell>
          <cell r="M1333">
            <v>0</v>
          </cell>
        </row>
        <row r="1334">
          <cell r="F1334">
            <v>57761690</v>
          </cell>
          <cell r="G1334">
            <v>100000</v>
          </cell>
          <cell r="M1334">
            <v>100000</v>
          </cell>
        </row>
        <row r="1335">
          <cell r="F1335">
            <v>57761692</v>
          </cell>
          <cell r="G1335">
            <v>56000</v>
          </cell>
          <cell r="M1335">
            <v>56000</v>
          </cell>
        </row>
        <row r="1336">
          <cell r="F1336">
            <v>57761694</v>
          </cell>
          <cell r="G1336">
            <v>56000</v>
          </cell>
          <cell r="M1336">
            <v>56000</v>
          </cell>
        </row>
        <row r="1337">
          <cell r="F1337">
            <v>57761696</v>
          </cell>
          <cell r="G1337">
            <v>56000</v>
          </cell>
          <cell r="M1337">
            <v>56000</v>
          </cell>
        </row>
        <row r="1338">
          <cell r="F1338">
            <v>57761698</v>
          </cell>
          <cell r="G1338">
            <v>100000</v>
          </cell>
          <cell r="M1338">
            <v>0</v>
          </cell>
        </row>
        <row r="1339">
          <cell r="F1339">
            <v>57761700</v>
          </cell>
          <cell r="G1339">
            <v>48000</v>
          </cell>
          <cell r="M1339">
            <v>48000</v>
          </cell>
        </row>
        <row r="1340">
          <cell r="F1340">
            <v>57761702</v>
          </cell>
          <cell r="G1340">
            <v>48000</v>
          </cell>
          <cell r="M1340">
            <v>48000</v>
          </cell>
        </row>
        <row r="1341">
          <cell r="F1341">
            <v>57761704</v>
          </cell>
          <cell r="G1341">
            <v>48000</v>
          </cell>
          <cell r="M1341">
            <v>48000</v>
          </cell>
        </row>
        <row r="1342">
          <cell r="F1342">
            <v>57761706</v>
          </cell>
          <cell r="G1342">
            <v>56000</v>
          </cell>
          <cell r="M1342">
            <v>0</v>
          </cell>
        </row>
        <row r="1343">
          <cell r="F1343">
            <v>57761708</v>
          </cell>
          <cell r="G1343">
            <v>24000</v>
          </cell>
          <cell r="M1343">
            <v>24000</v>
          </cell>
        </row>
        <row r="1344">
          <cell r="F1344">
            <v>57761710</v>
          </cell>
          <cell r="G1344">
            <v>40000</v>
          </cell>
          <cell r="M1344">
            <v>0</v>
          </cell>
        </row>
        <row r="1345">
          <cell r="F1345">
            <v>57761712</v>
          </cell>
          <cell r="G1345">
            <v>60000</v>
          </cell>
          <cell r="M1345">
            <v>0</v>
          </cell>
        </row>
        <row r="1346">
          <cell r="F1346">
            <v>57761714</v>
          </cell>
          <cell r="G1346">
            <v>60000</v>
          </cell>
          <cell r="M1346">
            <v>60000</v>
          </cell>
        </row>
        <row r="1347">
          <cell r="F1347">
            <v>57761716</v>
          </cell>
          <cell r="G1347">
            <v>60000</v>
          </cell>
          <cell r="M1347">
            <v>60000</v>
          </cell>
        </row>
        <row r="1348">
          <cell r="F1348">
            <v>57761718</v>
          </cell>
          <cell r="G1348">
            <v>60000</v>
          </cell>
          <cell r="M1348">
            <v>60000</v>
          </cell>
        </row>
        <row r="1349">
          <cell r="F1349">
            <v>57761720</v>
          </cell>
          <cell r="G1349">
            <v>64000</v>
          </cell>
          <cell r="M1349">
            <v>64000</v>
          </cell>
        </row>
        <row r="1350">
          <cell r="F1350">
            <v>57761728</v>
          </cell>
          <cell r="G1350">
            <v>64000</v>
          </cell>
          <cell r="M1350">
            <v>0</v>
          </cell>
        </row>
        <row r="1351">
          <cell r="F1351">
            <v>57761732</v>
          </cell>
          <cell r="G1351">
            <v>48000</v>
          </cell>
          <cell r="M1351">
            <v>0</v>
          </cell>
        </row>
        <row r="1352">
          <cell r="F1352">
            <v>57761734</v>
          </cell>
          <cell r="G1352">
            <v>68000</v>
          </cell>
          <cell r="M1352">
            <v>0</v>
          </cell>
        </row>
        <row r="1353">
          <cell r="F1353">
            <v>57761736</v>
          </cell>
          <cell r="G1353">
            <v>64000</v>
          </cell>
          <cell r="M1353">
            <v>64000</v>
          </cell>
        </row>
        <row r="1354">
          <cell r="F1354">
            <v>57761738</v>
          </cell>
          <cell r="G1354">
            <v>80000</v>
          </cell>
          <cell r="M1354">
            <v>80000</v>
          </cell>
        </row>
      </sheetData>
      <sheetData sheetId="16">
        <row r="17">
          <cell r="F17" t="str">
            <v>01810001</v>
          </cell>
        </row>
        <row r="18">
          <cell r="F18" t="str">
            <v>20250001</v>
          </cell>
        </row>
        <row r="19">
          <cell r="F19" t="str">
            <v>05630001</v>
          </cell>
        </row>
        <row r="20">
          <cell r="F20" t="str">
            <v>43010033</v>
          </cell>
        </row>
        <row r="21">
          <cell r="F21" t="str">
            <v>43020003</v>
          </cell>
        </row>
        <row r="22">
          <cell r="F22" t="str">
            <v>43020005</v>
          </cell>
        </row>
        <row r="23">
          <cell r="F23" t="str">
            <v>43020007</v>
          </cell>
        </row>
        <row r="24">
          <cell r="F24" t="str">
            <v>43020101</v>
          </cell>
        </row>
        <row r="26">
          <cell r="F26" t="str">
            <v>02830001</v>
          </cell>
        </row>
        <row r="27">
          <cell r="F27" t="str">
            <v>02840001</v>
          </cell>
        </row>
        <row r="29">
          <cell r="F29" t="str">
            <v>0603</v>
          </cell>
        </row>
        <row r="30">
          <cell r="F30" t="str">
            <v>42940001</v>
          </cell>
        </row>
        <row r="31">
          <cell r="F31" t="str">
            <v>38900001</v>
          </cell>
        </row>
        <row r="32">
          <cell r="F32" t="str">
            <v>39450001</v>
          </cell>
        </row>
        <row r="34">
          <cell r="F34" t="str">
            <v>03570001</v>
          </cell>
        </row>
        <row r="36">
          <cell r="F36" t="str">
            <v>20000001</v>
          </cell>
        </row>
        <row r="37">
          <cell r="F37" t="str">
            <v>20010001</v>
          </cell>
        </row>
        <row r="38">
          <cell r="F38" t="str">
            <v>20020001</v>
          </cell>
        </row>
        <row r="39">
          <cell r="F39" t="str">
            <v>20030001</v>
          </cell>
        </row>
        <row r="41">
          <cell r="F41" t="str">
            <v>43020003</v>
          </cell>
        </row>
        <row r="42">
          <cell r="F42" t="str">
            <v>43020005</v>
          </cell>
        </row>
        <row r="43">
          <cell r="F43" t="str">
            <v>43020007</v>
          </cell>
        </row>
        <row r="44">
          <cell r="F44" t="str">
            <v>43020009</v>
          </cell>
        </row>
        <row r="45">
          <cell r="F45" t="str">
            <v>43020101</v>
          </cell>
        </row>
        <row r="46">
          <cell r="F46" t="str">
            <v>43020019</v>
          </cell>
        </row>
        <row r="47">
          <cell r="F47" t="str">
            <v>43240010</v>
          </cell>
        </row>
        <row r="48">
          <cell r="F48" t="str">
            <v>43750033</v>
          </cell>
        </row>
        <row r="50">
          <cell r="F50" t="str">
            <v>43010033</v>
          </cell>
        </row>
        <row r="52">
          <cell r="F52" t="str">
            <v>43020025</v>
          </cell>
        </row>
        <row r="54">
          <cell r="F54" t="str">
            <v>42990001</v>
          </cell>
        </row>
        <row r="56">
          <cell r="F56" t="str">
            <v>20170001</v>
          </cell>
        </row>
        <row r="57">
          <cell r="F57" t="str">
            <v>38470001</v>
          </cell>
        </row>
        <row r="58">
          <cell r="F58" t="str">
            <v>58720001</v>
          </cell>
        </row>
        <row r="59">
          <cell r="F59" t="str">
            <v>38790001</v>
          </cell>
        </row>
        <row r="60">
          <cell r="F60" t="str">
            <v>39980001</v>
          </cell>
        </row>
        <row r="62">
          <cell r="F62" t="str">
            <v>43880001</v>
          </cell>
        </row>
        <row r="64">
          <cell r="F64" t="str">
            <v>38621</v>
          </cell>
        </row>
        <row r="65">
          <cell r="F65" t="str">
            <v>38671</v>
          </cell>
        </row>
        <row r="67">
          <cell r="F67" t="str">
            <v>0597</v>
          </cell>
        </row>
        <row r="69">
          <cell r="F69" t="str">
            <v>38500001</v>
          </cell>
        </row>
        <row r="70">
          <cell r="F70" t="str">
            <v>39090001</v>
          </cell>
        </row>
        <row r="71">
          <cell r="F71" t="str">
            <v>78330001</v>
          </cell>
        </row>
        <row r="72">
          <cell r="F72" t="str">
            <v>43280001</v>
          </cell>
        </row>
        <row r="73">
          <cell r="F73" t="str">
            <v>43740033</v>
          </cell>
        </row>
        <row r="74">
          <cell r="F74" t="str">
            <v>38980001</v>
          </cell>
        </row>
        <row r="75">
          <cell r="F75" t="str">
            <v>39440001</v>
          </cell>
        </row>
        <row r="77">
          <cell r="F77" t="str">
            <v>20160001</v>
          </cell>
        </row>
        <row r="78">
          <cell r="F78" t="str">
            <v>45860001</v>
          </cell>
        </row>
        <row r="79">
          <cell r="F79" t="str">
            <v>43110001</v>
          </cell>
        </row>
        <row r="80">
          <cell r="F80" t="str">
            <v>43800001</v>
          </cell>
        </row>
        <row r="81">
          <cell r="F81" t="str">
            <v>38510001</v>
          </cell>
        </row>
        <row r="82">
          <cell r="F82" t="str">
            <v>27290001</v>
          </cell>
        </row>
        <row r="83">
          <cell r="F83" t="str">
            <v>45720001</v>
          </cell>
        </row>
        <row r="84">
          <cell r="F84" t="str">
            <v>38820001</v>
          </cell>
        </row>
        <row r="85">
          <cell r="F85" t="str">
            <v>43720001</v>
          </cell>
        </row>
        <row r="86">
          <cell r="F86" t="str">
            <v>44560001</v>
          </cell>
        </row>
        <row r="87">
          <cell r="F87" t="str">
            <v>38460001</v>
          </cell>
        </row>
        <row r="88">
          <cell r="F88" t="str">
            <v>43100001</v>
          </cell>
        </row>
        <row r="89">
          <cell r="F89" t="str">
            <v>38860001</v>
          </cell>
        </row>
        <row r="90">
          <cell r="F90" t="str">
            <v>45300001</v>
          </cell>
        </row>
        <row r="91">
          <cell r="F91" t="str">
            <v>55180001</v>
          </cell>
        </row>
        <row r="92">
          <cell r="F92" t="str">
            <v>43150001</v>
          </cell>
        </row>
        <row r="93">
          <cell r="F93" t="str">
            <v>43160001</v>
          </cell>
        </row>
        <row r="94">
          <cell r="F94" t="str">
            <v>43190001</v>
          </cell>
        </row>
        <row r="95">
          <cell r="F95" t="str">
            <v>43760001</v>
          </cell>
        </row>
        <row r="96">
          <cell r="F96" t="str">
            <v>05910001</v>
          </cell>
        </row>
        <row r="97">
          <cell r="F97" t="str">
            <v>06010001</v>
          </cell>
        </row>
        <row r="98">
          <cell r="F98" t="str">
            <v>43140001</v>
          </cell>
        </row>
        <row r="99">
          <cell r="F99" t="str">
            <v>05990001</v>
          </cell>
        </row>
        <row r="100">
          <cell r="F100" t="str">
            <v>43130001</v>
          </cell>
        </row>
        <row r="101">
          <cell r="F101" t="str">
            <v>39110001</v>
          </cell>
        </row>
        <row r="102">
          <cell r="F102" t="str">
            <v>39200001</v>
          </cell>
        </row>
        <row r="103">
          <cell r="F103" t="str">
            <v>18470001</v>
          </cell>
        </row>
        <row r="104">
          <cell r="F104" t="str">
            <v>43370001</v>
          </cell>
        </row>
        <row r="105">
          <cell r="F105" t="str">
            <v>78390001</v>
          </cell>
        </row>
        <row r="106">
          <cell r="F106" t="str">
            <v>38880001</v>
          </cell>
        </row>
        <row r="107">
          <cell r="F107" t="str">
            <v>18490001</v>
          </cell>
        </row>
        <row r="108">
          <cell r="F108" t="str">
            <v>38940001</v>
          </cell>
        </row>
        <row r="109">
          <cell r="F109" t="str">
            <v>38920001</v>
          </cell>
        </row>
        <row r="110">
          <cell r="F110" t="str">
            <v>38560001</v>
          </cell>
        </row>
        <row r="111">
          <cell r="F111" t="str">
            <v>38550001</v>
          </cell>
        </row>
        <row r="112">
          <cell r="F112" t="str">
            <v>38930001</v>
          </cell>
        </row>
        <row r="113">
          <cell r="F113" t="str">
            <v>39030001</v>
          </cell>
        </row>
        <row r="114">
          <cell r="F114" t="str">
            <v>39020001</v>
          </cell>
        </row>
        <row r="115">
          <cell r="F115" t="str">
            <v>39320001</v>
          </cell>
        </row>
        <row r="116">
          <cell r="F116" t="str">
            <v>39360001</v>
          </cell>
        </row>
        <row r="117">
          <cell r="F117" t="str">
            <v>18410001</v>
          </cell>
        </row>
        <row r="118">
          <cell r="F118" t="str">
            <v>39340001</v>
          </cell>
        </row>
        <row r="119">
          <cell r="F119" t="str">
            <v>39510001</v>
          </cell>
        </row>
        <row r="120">
          <cell r="F120" t="str">
            <v>39410001</v>
          </cell>
        </row>
        <row r="121">
          <cell r="F121" t="str">
            <v>39270001</v>
          </cell>
        </row>
        <row r="122">
          <cell r="F122" t="str">
            <v>39490001</v>
          </cell>
        </row>
        <row r="123">
          <cell r="F123" t="str">
            <v>39480001</v>
          </cell>
        </row>
        <row r="124">
          <cell r="F124" t="str">
            <v>42910001</v>
          </cell>
        </row>
        <row r="126">
          <cell r="F126" t="str">
            <v>39140001</v>
          </cell>
        </row>
        <row r="128">
          <cell r="F128" t="str">
            <v>38810001</v>
          </cell>
        </row>
        <row r="129">
          <cell r="F129" t="str">
            <v>39220001</v>
          </cell>
        </row>
        <row r="130">
          <cell r="F130" t="str">
            <v>78290001</v>
          </cell>
        </row>
        <row r="131">
          <cell r="F131" t="str">
            <v>78310001</v>
          </cell>
        </row>
        <row r="133">
          <cell r="F133" t="str">
            <v>38800001</v>
          </cell>
        </row>
        <row r="134">
          <cell r="F134" t="str">
            <v>38780001</v>
          </cell>
        </row>
        <row r="135">
          <cell r="F135" t="str">
            <v>43090001</v>
          </cell>
        </row>
        <row r="136">
          <cell r="F136" t="str">
            <v>39100001</v>
          </cell>
        </row>
        <row r="137">
          <cell r="F137" t="str">
            <v>42970003</v>
          </cell>
        </row>
        <row r="138">
          <cell r="F138" t="str">
            <v>42980003</v>
          </cell>
        </row>
        <row r="139">
          <cell r="F139" t="str">
            <v>43270001</v>
          </cell>
        </row>
        <row r="140">
          <cell r="F140" t="str">
            <v>39540001</v>
          </cell>
        </row>
        <row r="141">
          <cell r="F141" t="str">
            <v>38970001</v>
          </cell>
        </row>
        <row r="142">
          <cell r="F142" t="str">
            <v>39430001</v>
          </cell>
        </row>
        <row r="144">
          <cell r="F144" t="str">
            <v>53950023</v>
          </cell>
        </row>
        <row r="145">
          <cell r="F145" t="str">
            <v>39960022</v>
          </cell>
        </row>
        <row r="146">
          <cell r="F146" t="str">
            <v>39970022</v>
          </cell>
        </row>
        <row r="148">
          <cell r="F148" t="str">
            <v>4306</v>
          </cell>
        </row>
        <row r="149">
          <cell r="F149" t="str">
            <v>4307</v>
          </cell>
        </row>
        <row r="151">
          <cell r="F151" t="str">
            <v>0587</v>
          </cell>
        </row>
        <row r="153">
          <cell r="F153" t="str">
            <v>0589</v>
          </cell>
        </row>
        <row r="154">
          <cell r="F154" t="str">
            <v>05892</v>
          </cell>
        </row>
        <row r="156">
          <cell r="F156" t="str">
            <v>78410001</v>
          </cell>
        </row>
        <row r="157">
          <cell r="F157" t="str">
            <v>39070001</v>
          </cell>
        </row>
        <row r="158">
          <cell r="F158" t="str">
            <v>39060001</v>
          </cell>
        </row>
        <row r="159">
          <cell r="F159" t="str">
            <v>27830001</v>
          </cell>
        </row>
        <row r="160">
          <cell r="F160" t="str">
            <v>39000001</v>
          </cell>
        </row>
        <row r="161">
          <cell r="F161" t="str">
            <v>39010001</v>
          </cell>
        </row>
        <row r="162">
          <cell r="F162" t="str">
            <v>38910001</v>
          </cell>
        </row>
        <row r="163">
          <cell r="F163" t="str">
            <v>39290001</v>
          </cell>
        </row>
        <row r="164">
          <cell r="F164" t="str">
            <v>38720001</v>
          </cell>
        </row>
        <row r="165">
          <cell r="F165" t="str">
            <v>39470001</v>
          </cell>
        </row>
        <row r="167">
          <cell r="F167" t="str">
            <v>0595</v>
          </cell>
        </row>
        <row r="169">
          <cell r="F169" t="str">
            <v>0593</v>
          </cell>
        </row>
        <row r="171">
          <cell r="F171" t="str">
            <v>43680001</v>
          </cell>
        </row>
        <row r="172">
          <cell r="F172" t="str">
            <v>42950001</v>
          </cell>
        </row>
        <row r="173">
          <cell r="F173" t="str">
            <v>43660001</v>
          </cell>
        </row>
        <row r="174">
          <cell r="F174" t="str">
            <v>43670001</v>
          </cell>
        </row>
        <row r="175">
          <cell r="F175" t="str">
            <v>43690001</v>
          </cell>
        </row>
        <row r="176">
          <cell r="F176" t="str">
            <v>27390001</v>
          </cell>
        </row>
        <row r="177">
          <cell r="F177" t="str">
            <v>27430001</v>
          </cell>
        </row>
        <row r="178">
          <cell r="F178" t="str">
            <v>39280001</v>
          </cell>
        </row>
        <row r="180">
          <cell r="F180" t="str">
            <v>43700001</v>
          </cell>
        </row>
        <row r="182">
          <cell r="F182" t="str">
            <v>02180001</v>
          </cell>
        </row>
        <row r="183">
          <cell r="F183" t="str">
            <v>02190001</v>
          </cell>
        </row>
        <row r="184">
          <cell r="F184" t="str">
            <v>02200001</v>
          </cell>
        </row>
        <row r="185">
          <cell r="F185" t="str">
            <v>02210001</v>
          </cell>
        </row>
        <row r="187">
          <cell r="F187" t="str">
            <v>3863</v>
          </cell>
        </row>
        <row r="188">
          <cell r="F188" t="str">
            <v>3868</v>
          </cell>
        </row>
        <row r="189">
          <cell r="F189" t="str">
            <v>3865</v>
          </cell>
        </row>
        <row r="190">
          <cell r="F190" t="str">
            <v>3870</v>
          </cell>
        </row>
        <row r="191">
          <cell r="F191" t="str">
            <v>78351</v>
          </cell>
        </row>
        <row r="193">
          <cell r="F193" t="str">
            <v>39170001</v>
          </cell>
        </row>
        <row r="194">
          <cell r="F194" t="str">
            <v>39230001</v>
          </cell>
        </row>
        <row r="196">
          <cell r="F196" t="str">
            <v>20120001</v>
          </cell>
        </row>
        <row r="197">
          <cell r="F197" t="str">
            <v>20110001</v>
          </cell>
        </row>
        <row r="198">
          <cell r="F198" t="str">
            <v>20100001</v>
          </cell>
        </row>
        <row r="200">
          <cell r="F200" t="str">
            <v>20040001</v>
          </cell>
        </row>
        <row r="202">
          <cell r="F202" t="str">
            <v>43801</v>
          </cell>
        </row>
        <row r="203">
          <cell r="F203" t="str">
            <v>38821</v>
          </cell>
        </row>
        <row r="204">
          <cell r="F204" t="str">
            <v>39071</v>
          </cell>
        </row>
        <row r="205">
          <cell r="F205" t="str">
            <v>43721</v>
          </cell>
        </row>
        <row r="207">
          <cell r="F207" t="str">
            <v>38781</v>
          </cell>
        </row>
        <row r="208">
          <cell r="F208" t="str">
            <v>43761</v>
          </cell>
        </row>
        <row r="209">
          <cell r="F209" t="str">
            <v>38791</v>
          </cell>
        </row>
        <row r="210">
          <cell r="F210" t="str">
            <v>18231</v>
          </cell>
        </row>
        <row r="211">
          <cell r="F211" t="str">
            <v>386310</v>
          </cell>
        </row>
        <row r="212">
          <cell r="F212" t="str">
            <v>386810</v>
          </cell>
        </row>
        <row r="213">
          <cell r="F213" t="str">
            <v>45251</v>
          </cell>
        </row>
        <row r="214">
          <cell r="F214" t="str">
            <v>57761</v>
          </cell>
        </row>
        <row r="215">
          <cell r="F215" t="str">
            <v>38672</v>
          </cell>
        </row>
        <row r="216">
          <cell r="F216" t="str">
            <v>39111</v>
          </cell>
        </row>
        <row r="217">
          <cell r="F217" t="str">
            <v>21011</v>
          </cell>
        </row>
        <row r="218">
          <cell r="F218" t="str">
            <v>429910</v>
          </cell>
        </row>
        <row r="219">
          <cell r="F219" t="str">
            <v>43681</v>
          </cell>
        </row>
        <row r="221">
          <cell r="F221" t="str">
            <v>44561</v>
          </cell>
        </row>
        <row r="222">
          <cell r="F222" t="str">
            <v>78352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zoomScale="50" zoomScaleNormal="50" workbookViewId="0" topLeftCell="H1">
      <selection activeCell="L17" sqref="L1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0.28125" style="0" customWidth="1"/>
    <col min="6" max="6" width="30.8515625" style="0" hidden="1" customWidth="1"/>
    <col min="7" max="7" width="110.421875" style="0" customWidth="1"/>
    <col min="8" max="8" width="26.00390625" style="0" customWidth="1"/>
    <col min="9" max="9" width="27.8515625" style="0" customWidth="1"/>
    <col min="10" max="10" width="25.8515625" style="0" customWidth="1"/>
    <col min="11" max="11" width="24.421875" style="0" customWidth="1"/>
    <col min="12" max="12" width="25.57421875" style="0" customWidth="1"/>
    <col min="13" max="13" width="24.421875" style="0" customWidth="1"/>
    <col min="14" max="14" width="26.140625" style="0" customWidth="1"/>
    <col min="15" max="15" width="32.7109375" style="2" customWidth="1"/>
  </cols>
  <sheetData>
    <row r="1" spans="1:18" ht="39.75" customHeight="1">
      <c r="A1" s="164" t="s">
        <v>612</v>
      </c>
      <c r="B1" s="42"/>
      <c r="C1" s="42"/>
      <c r="D1" s="42"/>
      <c r="E1" s="42"/>
      <c r="F1" s="42"/>
      <c r="G1" s="43"/>
      <c r="H1" s="44"/>
      <c r="I1" s="44"/>
      <c r="J1" s="44"/>
      <c r="K1" s="44"/>
      <c r="L1" s="44"/>
      <c r="M1" s="44"/>
      <c r="N1" s="45"/>
      <c r="O1" s="44"/>
      <c r="P1" s="45"/>
      <c r="Q1" s="45"/>
      <c r="R1" s="45"/>
    </row>
    <row r="2" spans="1:18" ht="30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4"/>
      <c r="P2" s="45"/>
      <c r="Q2" s="45"/>
      <c r="R2" s="45"/>
    </row>
    <row r="3" spans="1:18" ht="39.75" customHeight="1">
      <c r="A3" s="312" t="s">
        <v>390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45"/>
      <c r="Q3" s="45"/>
      <c r="R3" s="45"/>
    </row>
    <row r="4" spans="1:18" ht="24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5"/>
      <c r="O4" s="44"/>
      <c r="P4" s="45"/>
      <c r="Q4" s="45"/>
      <c r="R4" s="45"/>
    </row>
    <row r="5" spans="1:18" ht="39.75" customHeight="1">
      <c r="A5" s="314" t="s">
        <v>403</v>
      </c>
      <c r="B5" s="314"/>
      <c r="C5" s="314"/>
      <c r="D5" s="314"/>
      <c r="E5" s="314"/>
      <c r="F5" s="314"/>
      <c r="G5" s="314"/>
      <c r="H5" s="50"/>
      <c r="I5" s="50"/>
      <c r="J5" s="50"/>
      <c r="K5" s="50"/>
      <c r="L5" s="50"/>
      <c r="M5" s="50"/>
      <c r="N5" s="50"/>
      <c r="O5" s="50"/>
      <c r="P5" s="50"/>
      <c r="Q5" s="45"/>
      <c r="R5" s="45"/>
    </row>
    <row r="6" spans="1:18" ht="39.75" customHeight="1">
      <c r="A6" s="254" t="s">
        <v>949</v>
      </c>
      <c r="B6" s="254"/>
      <c r="C6" s="254"/>
      <c r="D6" s="254"/>
      <c r="E6" s="254"/>
      <c r="F6" s="254"/>
      <c r="G6" s="254"/>
      <c r="H6" s="50"/>
      <c r="I6" s="245"/>
      <c r="J6" s="245"/>
      <c r="K6" s="245"/>
      <c r="L6" s="245"/>
      <c r="M6" s="245"/>
      <c r="N6" s="251"/>
      <c r="O6" s="44"/>
      <c r="P6" s="45"/>
      <c r="Q6" s="45"/>
      <c r="R6" s="45"/>
    </row>
    <row r="7" spans="1:18" ht="30" customHeight="1" thickBot="1">
      <c r="A7" s="48"/>
      <c r="B7" s="48"/>
      <c r="C7" s="48"/>
      <c r="D7" s="48"/>
      <c r="E7" s="48"/>
      <c r="F7" s="48"/>
      <c r="G7" s="48"/>
      <c r="H7" s="50"/>
      <c r="I7" s="53"/>
      <c r="J7" s="53"/>
      <c r="K7" s="53"/>
      <c r="L7" s="53"/>
      <c r="M7" s="53"/>
      <c r="N7" s="53"/>
      <c r="O7" s="166" t="s">
        <v>369</v>
      </c>
      <c r="P7" s="45"/>
      <c r="Q7" s="45"/>
      <c r="R7" s="45"/>
    </row>
    <row r="8" spans="1:18" ht="30" customHeight="1" thickBot="1" thickTop="1">
      <c r="A8" s="315" t="s">
        <v>129</v>
      </c>
      <c r="B8" s="316"/>
      <c r="C8" s="316"/>
      <c r="D8" s="316"/>
      <c r="E8" s="317"/>
      <c r="F8" s="170"/>
      <c r="G8" s="81"/>
      <c r="H8" s="274" t="s">
        <v>378</v>
      </c>
      <c r="I8" s="313" t="s">
        <v>613</v>
      </c>
      <c r="J8" s="313"/>
      <c r="K8" s="313"/>
      <c r="L8" s="313"/>
      <c r="M8" s="313"/>
      <c r="N8" s="313"/>
      <c r="O8" s="313"/>
      <c r="P8" s="45"/>
      <c r="Q8" s="45"/>
      <c r="R8" s="45"/>
    </row>
    <row r="9" spans="1:18" ht="30" customHeight="1" thickTop="1">
      <c r="A9" s="318"/>
      <c r="B9" s="319"/>
      <c r="C9" s="319"/>
      <c r="D9" s="319"/>
      <c r="E9" s="320"/>
      <c r="F9" s="172"/>
      <c r="G9" s="82" t="s">
        <v>384</v>
      </c>
      <c r="H9" s="275">
        <v>2001</v>
      </c>
      <c r="I9" s="313" t="s">
        <v>457</v>
      </c>
      <c r="J9" s="274" t="s">
        <v>92</v>
      </c>
      <c r="K9" s="274" t="s">
        <v>147</v>
      </c>
      <c r="L9" s="313" t="s">
        <v>609</v>
      </c>
      <c r="M9" s="313" t="s">
        <v>610</v>
      </c>
      <c r="N9" s="274" t="s">
        <v>91</v>
      </c>
      <c r="O9" s="274" t="s">
        <v>611</v>
      </c>
      <c r="P9" s="45"/>
      <c r="Q9" s="45"/>
      <c r="R9" s="45"/>
    </row>
    <row r="10" spans="1:18" ht="30" customHeight="1" thickBot="1">
      <c r="A10" s="321"/>
      <c r="B10" s="322"/>
      <c r="C10" s="322"/>
      <c r="D10" s="322"/>
      <c r="E10" s="323"/>
      <c r="F10" s="173"/>
      <c r="G10" s="83"/>
      <c r="H10" s="276"/>
      <c r="I10" s="324"/>
      <c r="J10" s="276" t="s">
        <v>646</v>
      </c>
      <c r="K10" s="276" t="s">
        <v>647</v>
      </c>
      <c r="L10" s="324"/>
      <c r="M10" s="324"/>
      <c r="N10" s="276" t="s">
        <v>649</v>
      </c>
      <c r="O10" s="276" t="s">
        <v>647</v>
      </c>
      <c r="P10" s="45"/>
      <c r="Q10" s="45"/>
      <c r="R10" s="45"/>
    </row>
    <row r="11" spans="1:18" ht="12" customHeight="1" thickBot="1" thickTop="1">
      <c r="A11" s="55"/>
      <c r="B11" s="55"/>
      <c r="C11" s="55"/>
      <c r="D11" s="55"/>
      <c r="E11" s="55"/>
      <c r="F11" s="55"/>
      <c r="G11" s="55"/>
      <c r="H11" s="292"/>
      <c r="I11" s="289"/>
      <c r="J11" s="289"/>
      <c r="K11" s="289"/>
      <c r="L11" s="289"/>
      <c r="M11" s="289"/>
      <c r="N11" s="289"/>
      <c r="O11" s="289"/>
      <c r="P11" s="45"/>
      <c r="Q11" s="45"/>
      <c r="R11" s="45"/>
    </row>
    <row r="12" spans="1:18" ht="39.75" customHeight="1" thickTop="1">
      <c r="A12" s="139" t="s">
        <v>379</v>
      </c>
      <c r="B12" s="142"/>
      <c r="C12" s="142"/>
      <c r="D12" s="142"/>
      <c r="E12" s="142"/>
      <c r="F12" s="142"/>
      <c r="G12" s="140"/>
      <c r="H12" s="277">
        <f aca="true" t="shared" si="0" ref="H12:O12">SUM(H15+H18+H23+H26+H28+H32)</f>
        <v>44622478</v>
      </c>
      <c r="I12" s="278">
        <f t="shared" si="0"/>
        <v>74694747</v>
      </c>
      <c r="J12" s="278">
        <f t="shared" si="0"/>
        <v>13578185</v>
      </c>
      <c r="K12" s="278">
        <f t="shared" si="0"/>
        <v>61116562</v>
      </c>
      <c r="L12" s="278">
        <f t="shared" si="0"/>
        <v>61104770</v>
      </c>
      <c r="M12" s="278">
        <f t="shared" si="0"/>
        <v>57340883</v>
      </c>
      <c r="N12" s="278">
        <f t="shared" si="0"/>
        <v>3763887</v>
      </c>
      <c r="O12" s="279">
        <f t="shared" si="0"/>
        <v>11792</v>
      </c>
      <c r="P12" s="45"/>
      <c r="Q12" s="45"/>
      <c r="R12" s="45"/>
    </row>
    <row r="13" spans="1:18" ht="39.75" customHeight="1">
      <c r="A13" s="70" t="s">
        <v>824</v>
      </c>
      <c r="B13" s="66"/>
      <c r="C13" s="66"/>
      <c r="D13" s="66"/>
      <c r="E13" s="66"/>
      <c r="F13" s="66"/>
      <c r="G13" s="67"/>
      <c r="H13" s="280">
        <f aca="true" t="shared" si="1" ref="H13:O13">SUM(H18+H23+H26+H28+H32)</f>
        <v>38537881</v>
      </c>
      <c r="I13" s="281">
        <f t="shared" si="1"/>
        <v>57449964</v>
      </c>
      <c r="J13" s="281">
        <f t="shared" si="1"/>
        <v>13578185</v>
      </c>
      <c r="K13" s="281">
        <f t="shared" si="1"/>
        <v>43871779</v>
      </c>
      <c r="L13" s="281">
        <f t="shared" si="1"/>
        <v>43859987</v>
      </c>
      <c r="M13" s="281">
        <f t="shared" si="1"/>
        <v>40096100</v>
      </c>
      <c r="N13" s="281">
        <f t="shared" si="1"/>
        <v>3763887</v>
      </c>
      <c r="O13" s="282">
        <f t="shared" si="1"/>
        <v>11792</v>
      </c>
      <c r="P13" s="45"/>
      <c r="Q13" s="45"/>
      <c r="R13" s="45"/>
    </row>
    <row r="14" spans="1:18" ht="12" customHeight="1">
      <c r="A14" s="141"/>
      <c r="B14" s="78"/>
      <c r="C14" s="78"/>
      <c r="D14" s="78"/>
      <c r="E14" s="78"/>
      <c r="F14" s="78"/>
      <c r="G14" s="78"/>
      <c r="H14" s="293"/>
      <c r="I14" s="293"/>
      <c r="J14" s="293"/>
      <c r="K14" s="293"/>
      <c r="L14" s="293"/>
      <c r="M14" s="293"/>
      <c r="N14" s="293"/>
      <c r="O14" s="294"/>
      <c r="P14" s="45"/>
      <c r="Q14" s="45"/>
      <c r="R14" s="45"/>
    </row>
    <row r="15" spans="1:18" ht="39.75" customHeight="1">
      <c r="A15" s="70" t="s">
        <v>675</v>
      </c>
      <c r="B15" s="66"/>
      <c r="C15" s="66"/>
      <c r="D15" s="66"/>
      <c r="E15" s="66"/>
      <c r="F15" s="66"/>
      <c r="G15" s="67"/>
      <c r="H15" s="281">
        <f aca="true" t="shared" si="2" ref="H15:O15">SUM(H16:H17)</f>
        <v>6084597</v>
      </c>
      <c r="I15" s="281">
        <f t="shared" si="2"/>
        <v>17244783</v>
      </c>
      <c r="J15" s="281">
        <f t="shared" si="2"/>
        <v>0</v>
      </c>
      <c r="K15" s="281">
        <f t="shared" si="2"/>
        <v>17244783</v>
      </c>
      <c r="L15" s="281">
        <f t="shared" si="2"/>
        <v>17244783</v>
      </c>
      <c r="M15" s="281">
        <f t="shared" si="2"/>
        <v>17244783</v>
      </c>
      <c r="N15" s="281">
        <f t="shared" si="2"/>
        <v>0</v>
      </c>
      <c r="O15" s="282">
        <f t="shared" si="2"/>
        <v>0</v>
      </c>
      <c r="P15" s="45"/>
      <c r="Q15" s="45"/>
      <c r="R15" s="45"/>
    </row>
    <row r="16" spans="1:18" ht="34.5" customHeight="1">
      <c r="A16" s="145" t="s">
        <v>392</v>
      </c>
      <c r="B16" s="144" t="s">
        <v>395</v>
      </c>
      <c r="C16" s="144" t="s">
        <v>299</v>
      </c>
      <c r="D16" s="144" t="s">
        <v>303</v>
      </c>
      <c r="E16" s="143" t="s">
        <v>310</v>
      </c>
      <c r="F16" s="143" t="s">
        <v>762</v>
      </c>
      <c r="G16" s="57" t="s">
        <v>385</v>
      </c>
      <c r="H16" s="286">
        <v>6084597</v>
      </c>
      <c r="I16" s="287">
        <v>17244783</v>
      </c>
      <c r="J16" s="287">
        <v>0</v>
      </c>
      <c r="K16" s="287">
        <f>I16-J16</f>
        <v>17244783</v>
      </c>
      <c r="L16" s="287">
        <v>17244783</v>
      </c>
      <c r="M16" s="287">
        <f>L16-N16</f>
        <v>17244783</v>
      </c>
      <c r="N16" s="287">
        <v>0</v>
      </c>
      <c r="O16" s="288">
        <f>K16-L16</f>
        <v>0</v>
      </c>
      <c r="P16" s="45"/>
      <c r="Q16" s="45"/>
      <c r="R16" s="45"/>
    </row>
    <row r="17" spans="1:18" ht="34.5" customHeight="1">
      <c r="A17" s="145" t="s">
        <v>391</v>
      </c>
      <c r="B17" s="144" t="s">
        <v>394</v>
      </c>
      <c r="C17" s="144" t="s">
        <v>298</v>
      </c>
      <c r="D17" s="144" t="s">
        <v>302</v>
      </c>
      <c r="E17" s="143" t="s">
        <v>310</v>
      </c>
      <c r="F17" s="143" t="s">
        <v>763</v>
      </c>
      <c r="G17" s="79" t="s">
        <v>401</v>
      </c>
      <c r="H17" s="286">
        <v>0</v>
      </c>
      <c r="I17" s="287">
        <v>0</v>
      </c>
      <c r="J17" s="287">
        <v>0</v>
      </c>
      <c r="K17" s="287">
        <f>I17-J17</f>
        <v>0</v>
      </c>
      <c r="L17" s="287">
        <v>0</v>
      </c>
      <c r="M17" s="287">
        <f>L17-N17</f>
        <v>0</v>
      </c>
      <c r="N17" s="287">
        <v>0</v>
      </c>
      <c r="O17" s="288">
        <f>K17-L17</f>
        <v>0</v>
      </c>
      <c r="P17" s="45"/>
      <c r="Q17" s="45"/>
      <c r="R17" s="45"/>
    </row>
    <row r="18" spans="1:18" ht="39.75" customHeight="1">
      <c r="A18" s="70" t="s">
        <v>876</v>
      </c>
      <c r="B18" s="66"/>
      <c r="C18" s="66"/>
      <c r="D18" s="66"/>
      <c r="E18" s="66"/>
      <c r="F18" s="66"/>
      <c r="G18" s="67"/>
      <c r="H18" s="280">
        <f aca="true" t="shared" si="3" ref="H18:O18">SUM(H19:H22)</f>
        <v>20342447</v>
      </c>
      <c r="I18" s="281">
        <f t="shared" si="3"/>
        <v>24619964</v>
      </c>
      <c r="J18" s="281">
        <f t="shared" si="3"/>
        <v>6532891</v>
      </c>
      <c r="K18" s="281">
        <f t="shared" si="3"/>
        <v>18087073</v>
      </c>
      <c r="L18" s="281">
        <f t="shared" si="3"/>
        <v>18087073</v>
      </c>
      <c r="M18" s="281">
        <f t="shared" si="3"/>
        <v>16416378</v>
      </c>
      <c r="N18" s="281">
        <f t="shared" si="3"/>
        <v>1670695</v>
      </c>
      <c r="O18" s="282">
        <f t="shared" si="3"/>
        <v>0</v>
      </c>
      <c r="P18" s="45"/>
      <c r="Q18" s="45"/>
      <c r="R18" s="45"/>
    </row>
    <row r="19" spans="1:18" ht="34.5" customHeight="1">
      <c r="A19" s="145" t="s">
        <v>392</v>
      </c>
      <c r="B19" s="144" t="s">
        <v>395</v>
      </c>
      <c r="C19" s="144" t="s">
        <v>299</v>
      </c>
      <c r="D19" s="144" t="s">
        <v>312</v>
      </c>
      <c r="E19" s="143" t="s">
        <v>310</v>
      </c>
      <c r="F19" s="143" t="s">
        <v>764</v>
      </c>
      <c r="G19" s="57" t="s">
        <v>698</v>
      </c>
      <c r="H19" s="286">
        <v>8990570</v>
      </c>
      <c r="I19" s="287">
        <v>11400000</v>
      </c>
      <c r="J19" s="287">
        <v>966704</v>
      </c>
      <c r="K19" s="287">
        <f aca="true" t="shared" si="4" ref="K19:K33">I19-J19</f>
        <v>10433296</v>
      </c>
      <c r="L19" s="287">
        <v>10433296</v>
      </c>
      <c r="M19" s="287">
        <f>L19-N19</f>
        <v>9485491</v>
      </c>
      <c r="N19" s="287">
        <v>947805</v>
      </c>
      <c r="O19" s="288">
        <f>K19-L19</f>
        <v>0</v>
      </c>
      <c r="P19" s="45"/>
      <c r="Q19" s="45"/>
      <c r="R19" s="45"/>
    </row>
    <row r="20" spans="1:18" ht="34.5" customHeight="1">
      <c r="A20" s="145" t="s">
        <v>392</v>
      </c>
      <c r="B20" s="144" t="s">
        <v>395</v>
      </c>
      <c r="C20" s="144" t="s">
        <v>299</v>
      </c>
      <c r="D20" s="144" t="s">
        <v>313</v>
      </c>
      <c r="E20" s="143" t="s">
        <v>310</v>
      </c>
      <c r="F20" s="143" t="s">
        <v>765</v>
      </c>
      <c r="G20" s="57" t="s">
        <v>699</v>
      </c>
      <c r="H20" s="286">
        <v>594938</v>
      </c>
      <c r="I20" s="287">
        <v>922100</v>
      </c>
      <c r="J20" s="287">
        <v>687183</v>
      </c>
      <c r="K20" s="287">
        <f t="shared" si="4"/>
        <v>234917</v>
      </c>
      <c r="L20" s="287">
        <v>234917</v>
      </c>
      <c r="M20" s="287">
        <f>L20-N20</f>
        <v>234917</v>
      </c>
      <c r="N20" s="287">
        <v>0</v>
      </c>
      <c r="O20" s="288">
        <f aca="true" t="shared" si="5" ref="O20:O33">K20-L20</f>
        <v>0</v>
      </c>
      <c r="P20" s="45"/>
      <c r="Q20" s="45"/>
      <c r="R20" s="45"/>
    </row>
    <row r="21" spans="1:18" ht="34.5" customHeight="1">
      <c r="A21" s="145" t="s">
        <v>392</v>
      </c>
      <c r="B21" s="144" t="s">
        <v>395</v>
      </c>
      <c r="C21" s="144" t="s">
        <v>299</v>
      </c>
      <c r="D21" s="144" t="s">
        <v>314</v>
      </c>
      <c r="E21" s="143" t="s">
        <v>310</v>
      </c>
      <c r="F21" s="143" t="s">
        <v>208</v>
      </c>
      <c r="G21" s="57" t="s">
        <v>700</v>
      </c>
      <c r="H21" s="286">
        <v>3401607</v>
      </c>
      <c r="I21" s="287">
        <v>4458800</v>
      </c>
      <c r="J21" s="287">
        <v>1281887</v>
      </c>
      <c r="K21" s="287">
        <f t="shared" si="4"/>
        <v>3176913</v>
      </c>
      <c r="L21" s="287">
        <v>3176913</v>
      </c>
      <c r="M21" s="287">
        <f>L21-N21</f>
        <v>2922254</v>
      </c>
      <c r="N21" s="287">
        <v>254659</v>
      </c>
      <c r="O21" s="288">
        <f t="shared" si="5"/>
        <v>0</v>
      </c>
      <c r="P21" s="45"/>
      <c r="Q21" s="45"/>
      <c r="R21" s="45"/>
    </row>
    <row r="22" spans="1:18" ht="34.5" customHeight="1">
      <c r="A22" s="145" t="s">
        <v>392</v>
      </c>
      <c r="B22" s="144" t="s">
        <v>616</v>
      </c>
      <c r="C22" s="144" t="s">
        <v>299</v>
      </c>
      <c r="D22" s="144" t="s">
        <v>617</v>
      </c>
      <c r="E22" s="143" t="s">
        <v>310</v>
      </c>
      <c r="F22" s="143" t="s">
        <v>209</v>
      </c>
      <c r="G22" s="59" t="s">
        <v>386</v>
      </c>
      <c r="H22" s="286">
        <v>7355332</v>
      </c>
      <c r="I22" s="287">
        <v>7839064</v>
      </c>
      <c r="J22" s="287">
        <v>3597117</v>
      </c>
      <c r="K22" s="287">
        <f t="shared" si="4"/>
        <v>4241947</v>
      </c>
      <c r="L22" s="287">
        <v>4241947</v>
      </c>
      <c r="M22" s="287">
        <f>L22-N22</f>
        <v>3773716</v>
      </c>
      <c r="N22" s="287">
        <v>468231</v>
      </c>
      <c r="O22" s="288">
        <f t="shared" si="5"/>
        <v>0</v>
      </c>
      <c r="P22" s="45"/>
      <c r="Q22" s="45"/>
      <c r="R22" s="45"/>
    </row>
    <row r="23" spans="1:18" ht="39.75" customHeight="1">
      <c r="A23" s="70" t="s">
        <v>825</v>
      </c>
      <c r="B23" s="66"/>
      <c r="C23" s="66"/>
      <c r="D23" s="66"/>
      <c r="E23" s="66"/>
      <c r="F23" s="66"/>
      <c r="G23" s="67"/>
      <c r="H23" s="280">
        <f>SUM(H24:H24)</f>
        <v>17168424</v>
      </c>
      <c r="I23" s="281">
        <f aca="true" t="shared" si="6" ref="I23:O23">SUM(I24:I25)</f>
        <v>28425000</v>
      </c>
      <c r="J23" s="281">
        <f t="shared" si="6"/>
        <v>4623491</v>
      </c>
      <c r="K23" s="281">
        <f t="shared" si="6"/>
        <v>23801509</v>
      </c>
      <c r="L23" s="281">
        <f t="shared" si="6"/>
        <v>23789717</v>
      </c>
      <c r="M23" s="281">
        <f t="shared" si="6"/>
        <v>21984856</v>
      </c>
      <c r="N23" s="281">
        <f t="shared" si="6"/>
        <v>1804861</v>
      </c>
      <c r="O23" s="282">
        <f t="shared" si="6"/>
        <v>11792</v>
      </c>
      <c r="P23" s="45"/>
      <c r="Q23" s="45"/>
      <c r="R23" s="45"/>
    </row>
    <row r="24" spans="1:18" ht="34.5" customHeight="1">
      <c r="A24" s="145" t="s">
        <v>392</v>
      </c>
      <c r="B24" s="144" t="s">
        <v>915</v>
      </c>
      <c r="C24" s="144" t="s">
        <v>497</v>
      </c>
      <c r="D24" s="144" t="s">
        <v>402</v>
      </c>
      <c r="E24" s="143" t="s">
        <v>310</v>
      </c>
      <c r="F24" s="143" t="s">
        <v>210</v>
      </c>
      <c r="G24" s="59" t="s">
        <v>701</v>
      </c>
      <c r="H24" s="286">
        <v>17168424</v>
      </c>
      <c r="I24" s="287">
        <v>28000000</v>
      </c>
      <c r="J24" s="287">
        <f>4623491-425000</f>
        <v>4198491</v>
      </c>
      <c r="K24" s="287">
        <f t="shared" si="4"/>
        <v>23801509</v>
      </c>
      <c r="L24" s="287">
        <v>23789717</v>
      </c>
      <c r="M24" s="287">
        <f>L24-N24</f>
        <v>21984856</v>
      </c>
      <c r="N24" s="287">
        <v>1804861</v>
      </c>
      <c r="O24" s="288">
        <f t="shared" si="5"/>
        <v>11792</v>
      </c>
      <c r="P24" s="45"/>
      <c r="Q24" s="45"/>
      <c r="R24" s="45"/>
    </row>
    <row r="25" spans="1:18" ht="34.5" customHeight="1">
      <c r="A25" s="145" t="s">
        <v>392</v>
      </c>
      <c r="B25" s="144" t="s">
        <v>315</v>
      </c>
      <c r="C25" s="144" t="s">
        <v>497</v>
      </c>
      <c r="D25" s="144" t="s">
        <v>153</v>
      </c>
      <c r="E25" s="143" t="s">
        <v>310</v>
      </c>
      <c r="F25" s="143" t="s">
        <v>7</v>
      </c>
      <c r="G25" s="59" t="s">
        <v>701</v>
      </c>
      <c r="H25" s="286">
        <v>0</v>
      </c>
      <c r="I25" s="287">
        <v>425000</v>
      </c>
      <c r="J25" s="287">
        <v>425000</v>
      </c>
      <c r="K25" s="287">
        <f t="shared" si="4"/>
        <v>0</v>
      </c>
      <c r="L25" s="287">
        <v>0</v>
      </c>
      <c r="M25" s="287">
        <f>L25-N25</f>
        <v>0</v>
      </c>
      <c r="N25" s="287">
        <v>0</v>
      </c>
      <c r="O25" s="288">
        <f t="shared" si="5"/>
        <v>0</v>
      </c>
      <c r="P25" s="45"/>
      <c r="Q25" s="45"/>
      <c r="R25" s="45"/>
    </row>
    <row r="26" spans="1:18" ht="39.75" customHeight="1">
      <c r="A26" s="70" t="s">
        <v>358</v>
      </c>
      <c r="B26" s="66"/>
      <c r="C26" s="66"/>
      <c r="D26" s="66"/>
      <c r="E26" s="66"/>
      <c r="F26" s="66"/>
      <c r="G26" s="67"/>
      <c r="H26" s="280">
        <f aca="true" t="shared" si="7" ref="H26:O26">SUM(H27)</f>
        <v>824416</v>
      </c>
      <c r="I26" s="281">
        <f t="shared" si="7"/>
        <v>2277000</v>
      </c>
      <c r="J26" s="281">
        <f t="shared" si="7"/>
        <v>930169</v>
      </c>
      <c r="K26" s="281">
        <f t="shared" si="7"/>
        <v>1346831</v>
      </c>
      <c r="L26" s="281">
        <f t="shared" si="7"/>
        <v>1346831</v>
      </c>
      <c r="M26" s="281">
        <f t="shared" si="7"/>
        <v>1227521</v>
      </c>
      <c r="N26" s="281">
        <f t="shared" si="7"/>
        <v>119310</v>
      </c>
      <c r="O26" s="282">
        <f t="shared" si="7"/>
        <v>0</v>
      </c>
      <c r="P26" s="45"/>
      <c r="Q26" s="45"/>
      <c r="R26" s="45"/>
    </row>
    <row r="27" spans="1:18" ht="34.5" customHeight="1">
      <c r="A27" s="145" t="s">
        <v>392</v>
      </c>
      <c r="B27" s="144" t="s">
        <v>619</v>
      </c>
      <c r="C27" s="144" t="s">
        <v>622</v>
      </c>
      <c r="D27" s="144" t="s">
        <v>27</v>
      </c>
      <c r="E27" s="143" t="s">
        <v>310</v>
      </c>
      <c r="F27" s="143" t="s">
        <v>211</v>
      </c>
      <c r="G27" s="60" t="s">
        <v>702</v>
      </c>
      <c r="H27" s="286">
        <v>824416</v>
      </c>
      <c r="I27" s="287">
        <v>2277000</v>
      </c>
      <c r="J27" s="287">
        <v>930169</v>
      </c>
      <c r="K27" s="287">
        <f t="shared" si="4"/>
        <v>1346831</v>
      </c>
      <c r="L27" s="287">
        <v>1346831</v>
      </c>
      <c r="M27" s="287">
        <f>L27-N27</f>
        <v>1227521</v>
      </c>
      <c r="N27" s="287">
        <v>119310</v>
      </c>
      <c r="O27" s="288">
        <f t="shared" si="5"/>
        <v>0</v>
      </c>
      <c r="P27" s="45"/>
      <c r="Q27" s="45"/>
      <c r="R27" s="45"/>
    </row>
    <row r="28" spans="1:18" ht="39.75" customHeight="1">
      <c r="A28" s="70" t="s">
        <v>78</v>
      </c>
      <c r="B28" s="66"/>
      <c r="C28" s="66"/>
      <c r="D28" s="66"/>
      <c r="E28" s="66"/>
      <c r="F28" s="66"/>
      <c r="G28" s="67"/>
      <c r="H28" s="280">
        <f aca="true" t="shared" si="8" ref="H28:O28">SUM(H29:H31)</f>
        <v>202594</v>
      </c>
      <c r="I28" s="281">
        <f t="shared" si="8"/>
        <v>1245000</v>
      </c>
      <c r="J28" s="281">
        <f t="shared" si="8"/>
        <v>608634</v>
      </c>
      <c r="K28" s="281">
        <f t="shared" si="8"/>
        <v>636366</v>
      </c>
      <c r="L28" s="281">
        <f t="shared" si="8"/>
        <v>636366</v>
      </c>
      <c r="M28" s="281">
        <f t="shared" si="8"/>
        <v>467345</v>
      </c>
      <c r="N28" s="281">
        <f t="shared" si="8"/>
        <v>169021</v>
      </c>
      <c r="O28" s="282">
        <f t="shared" si="8"/>
        <v>0</v>
      </c>
      <c r="P28" s="45"/>
      <c r="Q28" s="45"/>
      <c r="R28" s="45"/>
    </row>
    <row r="29" spans="1:18" ht="34.5" customHeight="1">
      <c r="A29" s="145" t="s">
        <v>392</v>
      </c>
      <c r="B29" s="144" t="s">
        <v>600</v>
      </c>
      <c r="C29" s="144" t="s">
        <v>622</v>
      </c>
      <c r="D29" s="144" t="s">
        <v>603</v>
      </c>
      <c r="E29" s="143" t="s">
        <v>310</v>
      </c>
      <c r="F29" s="143" t="s">
        <v>212</v>
      </c>
      <c r="G29" s="59" t="s">
        <v>387</v>
      </c>
      <c r="H29" s="286">
        <v>158165</v>
      </c>
      <c r="I29" s="287">
        <v>750000</v>
      </c>
      <c r="J29" s="287">
        <v>214590</v>
      </c>
      <c r="K29" s="287">
        <f t="shared" si="4"/>
        <v>535410</v>
      </c>
      <c r="L29" s="287">
        <v>535410</v>
      </c>
      <c r="M29" s="287">
        <f>L29-N29</f>
        <v>366389</v>
      </c>
      <c r="N29" s="287">
        <v>169021</v>
      </c>
      <c r="O29" s="288">
        <f t="shared" si="5"/>
        <v>0</v>
      </c>
      <c r="P29" s="45"/>
      <c r="Q29" s="45"/>
      <c r="R29" s="45"/>
    </row>
    <row r="30" spans="1:18" ht="34.5" customHeight="1">
      <c r="A30" s="145" t="s">
        <v>392</v>
      </c>
      <c r="B30" s="144" t="s">
        <v>601</v>
      </c>
      <c r="C30" s="144" t="s">
        <v>622</v>
      </c>
      <c r="D30" s="144" t="s">
        <v>604</v>
      </c>
      <c r="E30" s="143" t="s">
        <v>310</v>
      </c>
      <c r="F30" s="143" t="s">
        <v>213</v>
      </c>
      <c r="G30" s="59" t="s">
        <v>388</v>
      </c>
      <c r="H30" s="286">
        <v>18499</v>
      </c>
      <c r="I30" s="287">
        <v>104000</v>
      </c>
      <c r="J30" s="287">
        <v>48478</v>
      </c>
      <c r="K30" s="287">
        <f t="shared" si="4"/>
        <v>55522</v>
      </c>
      <c r="L30" s="287">
        <v>55522</v>
      </c>
      <c r="M30" s="287">
        <f>L30-N30</f>
        <v>55522</v>
      </c>
      <c r="N30" s="287">
        <v>0</v>
      </c>
      <c r="O30" s="288">
        <f t="shared" si="5"/>
        <v>0</v>
      </c>
      <c r="P30" s="45"/>
      <c r="Q30" s="45"/>
      <c r="R30" s="45"/>
    </row>
    <row r="31" spans="1:18" ht="34.5" customHeight="1">
      <c r="A31" s="145" t="s">
        <v>392</v>
      </c>
      <c r="B31" s="144" t="s">
        <v>602</v>
      </c>
      <c r="C31" s="144" t="s">
        <v>622</v>
      </c>
      <c r="D31" s="144" t="s">
        <v>605</v>
      </c>
      <c r="E31" s="143" t="s">
        <v>310</v>
      </c>
      <c r="F31" s="143" t="s">
        <v>214</v>
      </c>
      <c r="G31" s="59" t="s">
        <v>703</v>
      </c>
      <c r="H31" s="286">
        <v>25930</v>
      </c>
      <c r="I31" s="287">
        <v>391000</v>
      </c>
      <c r="J31" s="287">
        <v>345566</v>
      </c>
      <c r="K31" s="287">
        <f t="shared" si="4"/>
        <v>45434</v>
      </c>
      <c r="L31" s="287">
        <v>45434</v>
      </c>
      <c r="M31" s="287">
        <f>L31-N31</f>
        <v>45434</v>
      </c>
      <c r="N31" s="287">
        <v>0</v>
      </c>
      <c r="O31" s="288">
        <f t="shared" si="5"/>
        <v>0</v>
      </c>
      <c r="P31" s="45"/>
      <c r="Q31" s="45"/>
      <c r="R31" s="45"/>
    </row>
    <row r="32" spans="1:18" ht="39.75" customHeight="1">
      <c r="A32" s="70" t="s">
        <v>693</v>
      </c>
      <c r="B32" s="66"/>
      <c r="C32" s="66"/>
      <c r="D32" s="66"/>
      <c r="E32" s="66"/>
      <c r="F32" s="66"/>
      <c r="G32" s="67"/>
      <c r="H32" s="280">
        <f aca="true" t="shared" si="9" ref="H32:O32">SUM(H33)</f>
        <v>0</v>
      </c>
      <c r="I32" s="281">
        <f t="shared" si="9"/>
        <v>883000</v>
      </c>
      <c r="J32" s="281">
        <f t="shared" si="9"/>
        <v>883000</v>
      </c>
      <c r="K32" s="281">
        <f t="shared" si="9"/>
        <v>0</v>
      </c>
      <c r="L32" s="281">
        <f t="shared" si="9"/>
        <v>0</v>
      </c>
      <c r="M32" s="281">
        <f t="shared" si="9"/>
        <v>0</v>
      </c>
      <c r="N32" s="281">
        <f t="shared" si="9"/>
        <v>0</v>
      </c>
      <c r="O32" s="282">
        <f t="shared" si="9"/>
        <v>0</v>
      </c>
      <c r="P32" s="45"/>
      <c r="Q32" s="45"/>
      <c r="R32" s="45"/>
    </row>
    <row r="33" spans="1:18" ht="34.5" customHeight="1">
      <c r="A33" s="145" t="s">
        <v>392</v>
      </c>
      <c r="B33" s="144" t="s">
        <v>606</v>
      </c>
      <c r="C33" s="144" t="s">
        <v>622</v>
      </c>
      <c r="D33" s="144" t="s">
        <v>607</v>
      </c>
      <c r="E33" s="143" t="s">
        <v>310</v>
      </c>
      <c r="F33" s="143" t="s">
        <v>215</v>
      </c>
      <c r="G33" s="60" t="s">
        <v>389</v>
      </c>
      <c r="H33" s="286">
        <v>0</v>
      </c>
      <c r="I33" s="287">
        <v>883000</v>
      </c>
      <c r="J33" s="287">
        <v>883000</v>
      </c>
      <c r="K33" s="287">
        <f t="shared" si="4"/>
        <v>0</v>
      </c>
      <c r="L33" s="287">
        <v>0</v>
      </c>
      <c r="M33" s="287">
        <f>L33-N33</f>
        <v>0</v>
      </c>
      <c r="N33" s="287">
        <v>0</v>
      </c>
      <c r="O33" s="288">
        <f t="shared" si="5"/>
        <v>0</v>
      </c>
      <c r="P33" s="45"/>
      <c r="Q33" s="45"/>
      <c r="R33" s="45"/>
    </row>
    <row r="34" spans="1:18" ht="12" customHeight="1" thickBot="1">
      <c r="A34" s="162"/>
      <c r="B34" s="163"/>
      <c r="C34" s="163"/>
      <c r="D34" s="163"/>
      <c r="E34" s="163"/>
      <c r="F34" s="163"/>
      <c r="G34" s="163"/>
      <c r="H34" s="295"/>
      <c r="I34" s="296"/>
      <c r="J34" s="296"/>
      <c r="K34" s="296"/>
      <c r="L34" s="296"/>
      <c r="M34" s="296"/>
      <c r="N34" s="296"/>
      <c r="O34" s="297"/>
      <c r="P34" s="45"/>
      <c r="Q34" s="45"/>
      <c r="R34" s="45"/>
    </row>
    <row r="35" spans="1:18" ht="27.75" thickTop="1">
      <c r="A35" s="78"/>
      <c r="B35" s="78"/>
      <c r="C35" s="78"/>
      <c r="D35" s="78"/>
      <c r="E35" s="78"/>
      <c r="F35" s="78"/>
      <c r="G35" s="80"/>
      <c r="H35" s="80"/>
      <c r="I35" s="80"/>
      <c r="J35" s="80"/>
      <c r="K35" s="80"/>
      <c r="L35" s="80"/>
      <c r="M35" s="80"/>
      <c r="N35" s="80"/>
      <c r="O35" s="78"/>
      <c r="P35" s="45"/>
      <c r="Q35" s="45"/>
      <c r="R35" s="45"/>
    </row>
    <row r="36" spans="1:18" ht="27">
      <c r="A36" s="78"/>
      <c r="B36" s="78"/>
      <c r="C36" s="78"/>
      <c r="D36" s="78"/>
      <c r="E36" s="78"/>
      <c r="F36" s="78"/>
      <c r="G36" s="80"/>
      <c r="H36" s="80"/>
      <c r="I36" s="80"/>
      <c r="J36" s="80"/>
      <c r="K36" s="80"/>
      <c r="L36" s="80"/>
      <c r="M36" s="80"/>
      <c r="N36" s="80"/>
      <c r="O36" s="78"/>
      <c r="P36" s="45"/>
      <c r="Q36" s="45"/>
      <c r="R36" s="45"/>
    </row>
    <row r="37" spans="1:18" ht="27">
      <c r="A37" s="78"/>
      <c r="B37" s="78"/>
      <c r="C37" s="78"/>
      <c r="D37" s="78"/>
      <c r="E37" s="78"/>
      <c r="F37" s="78"/>
      <c r="G37" s="80"/>
      <c r="H37" s="80"/>
      <c r="I37" s="80"/>
      <c r="J37" s="80"/>
      <c r="K37" s="80"/>
      <c r="L37" s="80"/>
      <c r="M37" s="80"/>
      <c r="N37" s="80"/>
      <c r="O37" s="78"/>
      <c r="P37" s="45"/>
      <c r="Q37" s="45"/>
      <c r="R37" s="45"/>
    </row>
    <row r="38" spans="1:18" ht="12.75">
      <c r="A38" s="44"/>
      <c r="B38" s="44"/>
      <c r="C38" s="44"/>
      <c r="D38" s="44"/>
      <c r="E38" s="44"/>
      <c r="F38" s="44"/>
      <c r="G38" s="45"/>
      <c r="H38" s="45"/>
      <c r="I38" s="45"/>
      <c r="J38" s="45"/>
      <c r="K38" s="45"/>
      <c r="L38" s="45"/>
      <c r="M38" s="45"/>
      <c r="N38" s="45"/>
      <c r="O38" s="44"/>
      <c r="P38" s="45"/>
      <c r="Q38" s="45"/>
      <c r="R38" s="45"/>
    </row>
    <row r="39" spans="1:18" ht="12.75">
      <c r="A39" s="44"/>
      <c r="B39" s="44"/>
      <c r="C39" s="44"/>
      <c r="D39" s="44"/>
      <c r="E39" s="44"/>
      <c r="F39" s="44"/>
      <c r="G39" s="45"/>
      <c r="H39" s="45"/>
      <c r="I39" s="45"/>
      <c r="J39" s="45"/>
      <c r="K39" s="45"/>
      <c r="L39" s="45"/>
      <c r="M39" s="45"/>
      <c r="N39" s="45"/>
      <c r="O39" s="44"/>
      <c r="P39" s="45"/>
      <c r="Q39" s="45"/>
      <c r="R39" s="45"/>
    </row>
    <row r="40" spans="1:18" ht="12.75">
      <c r="A40" s="44"/>
      <c r="B40" s="44"/>
      <c r="C40" s="44"/>
      <c r="D40" s="44"/>
      <c r="E40" s="44"/>
      <c r="F40" s="44"/>
      <c r="G40" s="45"/>
      <c r="H40" s="45"/>
      <c r="I40" s="45"/>
      <c r="J40" s="45"/>
      <c r="K40" s="45"/>
      <c r="L40" s="45"/>
      <c r="M40" s="45"/>
      <c r="N40" s="45"/>
      <c r="O40" s="44"/>
      <c r="P40" s="45"/>
      <c r="Q40" s="45"/>
      <c r="R40" s="45"/>
    </row>
    <row r="41" spans="1:18" ht="12.75">
      <c r="A41" s="44"/>
      <c r="B41" s="44"/>
      <c r="C41" s="44"/>
      <c r="D41" s="44"/>
      <c r="E41" s="44"/>
      <c r="F41" s="44"/>
      <c r="G41" s="45"/>
      <c r="H41" s="45"/>
      <c r="I41" s="45"/>
      <c r="J41" s="45"/>
      <c r="K41" s="45"/>
      <c r="L41" s="45"/>
      <c r="M41" s="45"/>
      <c r="N41" s="45"/>
      <c r="O41" s="44"/>
      <c r="P41" s="45"/>
      <c r="Q41" s="45"/>
      <c r="R41" s="45"/>
    </row>
    <row r="42" spans="1:18" ht="12.75">
      <c r="A42" s="44"/>
      <c r="B42" s="44"/>
      <c r="C42" s="44"/>
      <c r="D42" s="44"/>
      <c r="E42" s="44"/>
      <c r="F42" s="44"/>
      <c r="G42" s="45"/>
      <c r="H42" s="45"/>
      <c r="I42" s="45"/>
      <c r="J42" s="45"/>
      <c r="K42" s="45"/>
      <c r="L42" s="45"/>
      <c r="M42" s="45"/>
      <c r="N42" s="45"/>
      <c r="O42" s="44"/>
      <c r="P42" s="45"/>
      <c r="Q42" s="45"/>
      <c r="R42" s="45"/>
    </row>
    <row r="43" spans="1:18" ht="12.75">
      <c r="A43" s="44" t="s">
        <v>368</v>
      </c>
      <c r="B43" s="44"/>
      <c r="C43" s="44"/>
      <c r="D43" s="44"/>
      <c r="E43" s="44"/>
      <c r="F43" s="44"/>
      <c r="G43" s="45"/>
      <c r="H43" s="45"/>
      <c r="I43" s="45"/>
      <c r="J43" s="45"/>
      <c r="K43" s="45"/>
      <c r="L43" s="45"/>
      <c r="M43" s="45"/>
      <c r="N43" s="45"/>
      <c r="O43" s="44"/>
      <c r="P43" s="45"/>
      <c r="Q43" s="45"/>
      <c r="R43" s="45"/>
    </row>
    <row r="44" spans="1:18" ht="12.75">
      <c r="A44" s="44"/>
      <c r="B44" s="44"/>
      <c r="C44" s="44"/>
      <c r="D44" s="44"/>
      <c r="E44" s="44"/>
      <c r="F44" s="44"/>
      <c r="G44" s="45"/>
      <c r="H44" s="45"/>
      <c r="I44" s="45"/>
      <c r="J44" s="45"/>
      <c r="K44" s="45"/>
      <c r="L44" s="45"/>
      <c r="M44" s="45"/>
      <c r="N44" s="45"/>
      <c r="O44" s="44"/>
      <c r="P44" s="45"/>
      <c r="Q44" s="45"/>
      <c r="R44" s="45"/>
    </row>
    <row r="45" spans="1:18" ht="12.75">
      <c r="A45" s="44"/>
      <c r="B45" s="44"/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4"/>
      <c r="P45" s="45"/>
      <c r="Q45" s="45"/>
      <c r="R45" s="45"/>
    </row>
    <row r="46" spans="1:18" ht="12.75">
      <c r="A46" s="44"/>
      <c r="B46" s="44"/>
      <c r="C46" s="44"/>
      <c r="D46" s="44"/>
      <c r="E46" s="44"/>
      <c r="F46" s="44"/>
      <c r="G46" s="45"/>
      <c r="H46" s="45"/>
      <c r="I46" s="45"/>
      <c r="J46" s="45"/>
      <c r="K46" s="45"/>
      <c r="L46" s="45"/>
      <c r="M46" s="45"/>
      <c r="N46" s="45"/>
      <c r="O46" s="44"/>
      <c r="P46" s="45"/>
      <c r="Q46" s="45"/>
      <c r="R46" s="45"/>
    </row>
    <row r="47" spans="1:18" ht="12.75">
      <c r="A47" s="44"/>
      <c r="B47" s="44"/>
      <c r="C47" s="44"/>
      <c r="D47" s="44"/>
      <c r="E47" s="44"/>
      <c r="F47" s="44"/>
      <c r="G47" s="45"/>
      <c r="H47" s="45"/>
      <c r="I47" s="45"/>
      <c r="J47" s="45"/>
      <c r="K47" s="45"/>
      <c r="L47" s="45"/>
      <c r="M47" s="45"/>
      <c r="N47" s="45"/>
      <c r="O47" s="44"/>
      <c r="P47" s="45"/>
      <c r="Q47" s="45"/>
      <c r="R47" s="45"/>
    </row>
    <row r="48" spans="1:18" ht="12.75">
      <c r="A48" s="44"/>
      <c r="B48" s="44"/>
      <c r="C48" s="44"/>
      <c r="D48" s="44"/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4"/>
      <c r="P48" s="45"/>
      <c r="Q48" s="45"/>
      <c r="R48" s="45"/>
    </row>
    <row r="49" spans="1:18" ht="12.75">
      <c r="A49" s="44"/>
      <c r="B49" s="44"/>
      <c r="C49" s="44"/>
      <c r="D49" s="44"/>
      <c r="E49" s="44"/>
      <c r="F49" s="44"/>
      <c r="G49" s="45"/>
      <c r="H49" s="45"/>
      <c r="I49" s="45"/>
      <c r="J49" s="45"/>
      <c r="K49" s="45"/>
      <c r="L49" s="45"/>
      <c r="M49" s="45"/>
      <c r="N49" s="45"/>
      <c r="O49" s="44"/>
      <c r="P49" s="45"/>
      <c r="Q49" s="45"/>
      <c r="R49" s="45"/>
    </row>
    <row r="50" spans="1:18" ht="12.75">
      <c r="A50" s="44"/>
      <c r="B50" s="44"/>
      <c r="C50" s="44"/>
      <c r="D50" s="44"/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4"/>
      <c r="P50" s="45"/>
      <c r="Q50" s="45"/>
      <c r="R50" s="45"/>
    </row>
    <row r="51" spans="1:18" ht="12.75">
      <c r="A51" s="44"/>
      <c r="B51" s="44"/>
      <c r="C51" s="44"/>
      <c r="D51" s="44"/>
      <c r="E51" s="44"/>
      <c r="F51" s="44"/>
      <c r="G51" s="45"/>
      <c r="H51" s="45"/>
      <c r="I51" s="45"/>
      <c r="J51" s="45"/>
      <c r="K51" s="45"/>
      <c r="L51" s="45"/>
      <c r="M51" s="45"/>
      <c r="N51" s="45"/>
      <c r="O51" s="44"/>
      <c r="P51" s="45"/>
      <c r="Q51" s="45"/>
      <c r="R51" s="45"/>
    </row>
    <row r="52" spans="1:18" ht="12.75">
      <c r="A52" s="44"/>
      <c r="B52" s="44"/>
      <c r="C52" s="44"/>
      <c r="D52" s="44"/>
      <c r="E52" s="44"/>
      <c r="F52" s="44"/>
      <c r="G52" s="45"/>
      <c r="H52" s="45"/>
      <c r="I52" s="45"/>
      <c r="J52" s="45"/>
      <c r="K52" s="45"/>
      <c r="L52" s="45"/>
      <c r="M52" s="45"/>
      <c r="N52" s="45"/>
      <c r="O52" s="44"/>
      <c r="P52" s="45"/>
      <c r="Q52" s="45"/>
      <c r="R52" s="45"/>
    </row>
    <row r="53" spans="1:18" ht="12.75">
      <c r="A53" s="44"/>
      <c r="B53" s="44"/>
      <c r="C53" s="44"/>
      <c r="D53" s="44"/>
      <c r="E53" s="44"/>
      <c r="F53" s="44"/>
      <c r="G53" s="45"/>
      <c r="H53" s="45"/>
      <c r="I53" s="45"/>
      <c r="J53" s="45"/>
      <c r="K53" s="45"/>
      <c r="L53" s="45"/>
      <c r="M53" s="45"/>
      <c r="N53" s="45"/>
      <c r="O53" s="44"/>
      <c r="P53" s="45"/>
      <c r="Q53" s="45"/>
      <c r="R53" s="45"/>
    </row>
    <row r="54" spans="1:18" ht="12.75">
      <c r="A54" s="44"/>
      <c r="B54" s="44"/>
      <c r="C54" s="44"/>
      <c r="D54" s="44"/>
      <c r="E54" s="44"/>
      <c r="F54" s="44"/>
      <c r="G54" s="45"/>
      <c r="H54" s="45"/>
      <c r="I54" s="45"/>
      <c r="J54" s="45"/>
      <c r="K54" s="45"/>
      <c r="L54" s="45"/>
      <c r="M54" s="45"/>
      <c r="N54" s="45"/>
      <c r="O54" s="44"/>
      <c r="P54" s="45"/>
      <c r="Q54" s="45"/>
      <c r="R54" s="45"/>
    </row>
    <row r="55" spans="1:18" ht="12.75">
      <c r="A55" s="44"/>
      <c r="B55" s="44"/>
      <c r="C55" s="44"/>
      <c r="D55" s="44"/>
      <c r="E55" s="44"/>
      <c r="F55" s="44"/>
      <c r="G55" s="45"/>
      <c r="H55" s="45"/>
      <c r="I55" s="45"/>
      <c r="J55" s="45"/>
      <c r="K55" s="45"/>
      <c r="L55" s="45"/>
      <c r="M55" s="45"/>
      <c r="N55" s="45"/>
      <c r="O55" s="44"/>
      <c r="P55" s="45"/>
      <c r="Q55" s="45"/>
      <c r="R55" s="45"/>
    </row>
    <row r="56" spans="1:18" ht="12.75">
      <c r="A56" s="44"/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4"/>
      <c r="P56" s="45"/>
      <c r="Q56" s="45"/>
      <c r="R56" s="45"/>
    </row>
    <row r="57" spans="1:18" ht="12.75">
      <c r="A57" s="44"/>
      <c r="B57" s="44"/>
      <c r="C57" s="44"/>
      <c r="D57" s="44"/>
      <c r="E57" s="44"/>
      <c r="F57" s="44"/>
      <c r="G57" s="45"/>
      <c r="H57" s="45"/>
      <c r="I57" s="45"/>
      <c r="J57" s="45"/>
      <c r="K57" s="45"/>
      <c r="L57" s="45"/>
      <c r="M57" s="45"/>
      <c r="N57" s="45"/>
      <c r="O57" s="44"/>
      <c r="P57" s="45"/>
      <c r="Q57" s="45"/>
      <c r="R57" s="45"/>
    </row>
    <row r="58" spans="1:18" ht="12.75">
      <c r="A58" s="44"/>
      <c r="B58" s="44"/>
      <c r="C58" s="44"/>
      <c r="D58" s="44"/>
      <c r="E58" s="44"/>
      <c r="F58" s="44"/>
      <c r="G58" s="45"/>
      <c r="H58" s="45"/>
      <c r="I58" s="45"/>
      <c r="J58" s="45"/>
      <c r="K58" s="45"/>
      <c r="L58" s="45"/>
      <c r="M58" s="45"/>
      <c r="N58" s="45"/>
      <c r="O58" s="44"/>
      <c r="P58" s="45"/>
      <c r="Q58" s="45"/>
      <c r="R58" s="45"/>
    </row>
    <row r="59" spans="1:18" ht="12.75">
      <c r="A59" s="44"/>
      <c r="B59" s="44"/>
      <c r="C59" s="44"/>
      <c r="D59" s="44"/>
      <c r="E59" s="44"/>
      <c r="F59" s="44"/>
      <c r="G59" s="45"/>
      <c r="H59" s="45"/>
      <c r="I59" s="45"/>
      <c r="J59" s="45"/>
      <c r="K59" s="45"/>
      <c r="L59" s="45"/>
      <c r="M59" s="45"/>
      <c r="N59" s="45"/>
      <c r="O59" s="44"/>
      <c r="P59" s="45"/>
      <c r="Q59" s="45"/>
      <c r="R59" s="45"/>
    </row>
    <row r="60" spans="1:18" ht="12.75">
      <c r="A60" s="44"/>
      <c r="B60" s="44"/>
      <c r="C60" s="44"/>
      <c r="D60" s="44"/>
      <c r="E60" s="44"/>
      <c r="F60" s="44"/>
      <c r="G60" s="45"/>
      <c r="H60" s="45"/>
      <c r="I60" s="45"/>
      <c r="J60" s="45"/>
      <c r="K60" s="45"/>
      <c r="L60" s="45"/>
      <c r="M60" s="45"/>
      <c r="N60" s="45"/>
      <c r="O60" s="44"/>
      <c r="P60" s="45"/>
      <c r="Q60" s="45"/>
      <c r="R60" s="45"/>
    </row>
    <row r="61" spans="1:18" ht="12.75">
      <c r="A61" s="44"/>
      <c r="B61" s="44"/>
      <c r="C61" s="44"/>
      <c r="D61" s="44"/>
      <c r="E61" s="44"/>
      <c r="F61" s="44"/>
      <c r="G61" s="45"/>
      <c r="H61" s="45"/>
      <c r="I61" s="45"/>
      <c r="J61" s="45"/>
      <c r="K61" s="45"/>
      <c r="L61" s="45"/>
      <c r="M61" s="45"/>
      <c r="N61" s="45"/>
      <c r="O61" s="44"/>
      <c r="P61" s="45"/>
      <c r="Q61" s="45"/>
      <c r="R61" s="45"/>
    </row>
    <row r="62" spans="1:18" ht="12.75">
      <c r="A62" s="44"/>
      <c r="B62" s="44"/>
      <c r="C62" s="44"/>
      <c r="D62" s="44"/>
      <c r="E62" s="44"/>
      <c r="F62" s="44"/>
      <c r="G62" s="45"/>
      <c r="H62" s="45"/>
      <c r="I62" s="45"/>
      <c r="J62" s="45"/>
      <c r="K62" s="45"/>
      <c r="L62" s="45"/>
      <c r="M62" s="45"/>
      <c r="N62" s="45"/>
      <c r="O62" s="44"/>
      <c r="P62" s="45"/>
      <c r="Q62" s="45"/>
      <c r="R62" s="45"/>
    </row>
    <row r="63" spans="1:18" ht="12.75">
      <c r="A63" s="44"/>
      <c r="B63" s="44"/>
      <c r="C63" s="44"/>
      <c r="D63" s="44"/>
      <c r="E63" s="44"/>
      <c r="F63" s="44"/>
      <c r="G63" s="45"/>
      <c r="H63" s="45"/>
      <c r="I63" s="45"/>
      <c r="J63" s="45"/>
      <c r="K63" s="45"/>
      <c r="L63" s="45"/>
      <c r="M63" s="45"/>
      <c r="N63" s="45"/>
      <c r="O63" s="44"/>
      <c r="P63" s="45"/>
      <c r="Q63" s="45"/>
      <c r="R63" s="45"/>
    </row>
    <row r="64" spans="1:18" ht="12.75">
      <c r="A64" s="44"/>
      <c r="B64" s="44"/>
      <c r="C64" s="44"/>
      <c r="D64" s="44"/>
      <c r="E64" s="44"/>
      <c r="F64" s="44"/>
      <c r="G64" s="45"/>
      <c r="H64" s="45"/>
      <c r="I64" s="45"/>
      <c r="J64" s="45"/>
      <c r="K64" s="45"/>
      <c r="L64" s="45"/>
      <c r="M64" s="45"/>
      <c r="N64" s="45"/>
      <c r="O64" s="44"/>
      <c r="P64" s="45"/>
      <c r="Q64" s="45"/>
      <c r="R64" s="45"/>
    </row>
    <row r="65" spans="1:18" ht="12.75">
      <c r="A65" s="44"/>
      <c r="B65" s="44"/>
      <c r="C65" s="44"/>
      <c r="D65" s="44"/>
      <c r="E65" s="44"/>
      <c r="F65" s="44"/>
      <c r="G65" s="45"/>
      <c r="H65" s="45"/>
      <c r="I65" s="45"/>
      <c r="J65" s="45"/>
      <c r="K65" s="45"/>
      <c r="L65" s="45"/>
      <c r="M65" s="45"/>
      <c r="N65" s="45"/>
      <c r="O65" s="44"/>
      <c r="P65" s="45"/>
      <c r="Q65" s="45"/>
      <c r="R65" s="45"/>
    </row>
    <row r="66" spans="1:18" ht="12.75">
      <c r="A66" s="44"/>
      <c r="B66" s="44"/>
      <c r="C66" s="44"/>
      <c r="D66" s="44"/>
      <c r="E66" s="44"/>
      <c r="F66" s="44"/>
      <c r="G66" s="45"/>
      <c r="H66" s="45"/>
      <c r="I66" s="45"/>
      <c r="J66" s="45"/>
      <c r="K66" s="45"/>
      <c r="L66" s="45"/>
      <c r="M66" s="45"/>
      <c r="N66" s="45"/>
      <c r="O66" s="44"/>
      <c r="P66" s="45"/>
      <c r="Q66" s="45"/>
      <c r="R66" s="45"/>
    </row>
    <row r="67" spans="1:18" ht="12.75">
      <c r="A67" s="44"/>
      <c r="B67" s="44"/>
      <c r="C67" s="44"/>
      <c r="D67" s="44"/>
      <c r="E67" s="44"/>
      <c r="F67" s="44"/>
      <c r="G67" s="45"/>
      <c r="H67" s="45"/>
      <c r="I67" s="45"/>
      <c r="J67" s="45"/>
      <c r="K67" s="45"/>
      <c r="L67" s="45"/>
      <c r="M67" s="45"/>
      <c r="N67" s="45"/>
      <c r="O67" s="44"/>
      <c r="P67" s="45"/>
      <c r="Q67" s="45"/>
      <c r="R67" s="45"/>
    </row>
    <row r="68" spans="1:18" ht="12.75">
      <c r="A68" s="44"/>
      <c r="B68" s="44"/>
      <c r="C68" s="44"/>
      <c r="D68" s="44"/>
      <c r="E68" s="44"/>
      <c r="F68" s="44"/>
      <c r="G68" s="45"/>
      <c r="H68" s="45"/>
      <c r="I68" s="45"/>
      <c r="J68" s="45"/>
      <c r="K68" s="45"/>
      <c r="L68" s="45"/>
      <c r="M68" s="45"/>
      <c r="N68" s="45"/>
      <c r="O68" s="44"/>
      <c r="P68" s="45"/>
      <c r="Q68" s="45"/>
      <c r="R68" s="45"/>
    </row>
    <row r="69" spans="1:18" ht="12.75">
      <c r="A69" s="44"/>
      <c r="B69" s="44"/>
      <c r="C69" s="44"/>
      <c r="D69" s="44"/>
      <c r="E69" s="44"/>
      <c r="F69" s="44"/>
      <c r="G69" s="45"/>
      <c r="H69" s="45"/>
      <c r="I69" s="45"/>
      <c r="J69" s="45"/>
      <c r="K69" s="45"/>
      <c r="L69" s="45"/>
      <c r="M69" s="45"/>
      <c r="N69" s="45"/>
      <c r="O69" s="44"/>
      <c r="P69" s="45"/>
      <c r="Q69" s="45"/>
      <c r="R69" s="45"/>
    </row>
    <row r="70" spans="1:18" ht="12.75">
      <c r="A70" s="44"/>
      <c r="B70" s="44"/>
      <c r="C70" s="44"/>
      <c r="D70" s="44"/>
      <c r="E70" s="44"/>
      <c r="F70" s="44"/>
      <c r="G70" s="45"/>
      <c r="H70" s="45"/>
      <c r="I70" s="45"/>
      <c r="J70" s="45"/>
      <c r="K70" s="45"/>
      <c r="L70" s="45"/>
      <c r="M70" s="45"/>
      <c r="N70" s="45"/>
      <c r="O70" s="44"/>
      <c r="P70" s="45"/>
      <c r="Q70" s="45"/>
      <c r="R70" s="45"/>
    </row>
    <row r="71" spans="1:18" ht="12.75">
      <c r="A71" s="44"/>
      <c r="B71" s="44"/>
      <c r="C71" s="44"/>
      <c r="D71" s="44"/>
      <c r="E71" s="44"/>
      <c r="F71" s="44"/>
      <c r="G71" s="45"/>
      <c r="H71" s="45"/>
      <c r="I71" s="45"/>
      <c r="J71" s="45"/>
      <c r="K71" s="45"/>
      <c r="L71" s="45"/>
      <c r="M71" s="45"/>
      <c r="N71" s="45"/>
      <c r="O71" s="44"/>
      <c r="P71" s="45"/>
      <c r="Q71" s="45"/>
      <c r="R71" s="45"/>
    </row>
    <row r="72" spans="1:18" ht="12.75">
      <c r="A72" s="44"/>
      <c r="B72" s="44"/>
      <c r="C72" s="44"/>
      <c r="D72" s="44"/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4"/>
      <c r="P72" s="45"/>
      <c r="Q72" s="45"/>
      <c r="R72" s="45"/>
    </row>
    <row r="73" spans="1:18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4"/>
      <c r="P73" s="45"/>
      <c r="Q73" s="45"/>
      <c r="R73" s="45"/>
    </row>
    <row r="74" spans="1:18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4"/>
      <c r="P74" s="45"/>
      <c r="Q74" s="45"/>
      <c r="R74" s="45"/>
    </row>
    <row r="75" spans="1:18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4"/>
      <c r="P75" s="45"/>
      <c r="Q75" s="45"/>
      <c r="R75" s="45"/>
    </row>
    <row r="76" spans="1:18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4"/>
      <c r="P76" s="45"/>
      <c r="Q76" s="45"/>
      <c r="R76" s="45"/>
    </row>
    <row r="77" spans="1:18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4"/>
      <c r="P77" s="45"/>
      <c r="Q77" s="45"/>
      <c r="R77" s="45"/>
    </row>
    <row r="78" spans="1:18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4"/>
      <c r="P78" s="45"/>
      <c r="Q78" s="45"/>
      <c r="R78" s="45"/>
    </row>
    <row r="79" spans="1:18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4"/>
      <c r="P79" s="45"/>
      <c r="Q79" s="45"/>
      <c r="R79" s="45"/>
    </row>
    <row r="80" spans="1:18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4"/>
      <c r="P80" s="45"/>
      <c r="Q80" s="45"/>
      <c r="R80" s="45"/>
    </row>
    <row r="81" spans="1:18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4"/>
      <c r="P81" s="45"/>
      <c r="Q81" s="45"/>
      <c r="R81" s="45"/>
    </row>
    <row r="82" spans="1:18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4"/>
      <c r="P82" s="45"/>
      <c r="Q82" s="45"/>
      <c r="R82" s="45"/>
    </row>
    <row r="83" spans="1:18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4"/>
      <c r="P83" s="45"/>
      <c r="Q83" s="45"/>
      <c r="R83" s="45"/>
    </row>
    <row r="84" spans="1:18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4"/>
      <c r="P84" s="45"/>
      <c r="Q84" s="45"/>
      <c r="R84" s="45"/>
    </row>
    <row r="85" spans="1:18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4"/>
      <c r="P85" s="45"/>
      <c r="Q85" s="45"/>
      <c r="R85" s="45"/>
    </row>
    <row r="86" spans="1:18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4"/>
      <c r="P86" s="45"/>
      <c r="Q86" s="45"/>
      <c r="R86" s="45"/>
    </row>
    <row r="87" spans="1:18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4"/>
      <c r="P87" s="45"/>
      <c r="Q87" s="45"/>
      <c r="R87" s="45"/>
    </row>
    <row r="88" spans="1:18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4"/>
      <c r="P88" s="45"/>
      <c r="Q88" s="45"/>
      <c r="R88" s="45"/>
    </row>
    <row r="89" spans="1:18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4"/>
      <c r="P89" s="45"/>
      <c r="Q89" s="45"/>
      <c r="R89" s="45"/>
    </row>
    <row r="90" spans="1:18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4"/>
      <c r="P90" s="45"/>
      <c r="Q90" s="45"/>
      <c r="R90" s="45"/>
    </row>
    <row r="91" spans="1:18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4"/>
      <c r="P91" s="45"/>
      <c r="Q91" s="45"/>
      <c r="R91" s="45"/>
    </row>
    <row r="92" spans="1:18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4"/>
      <c r="P92" s="45"/>
      <c r="Q92" s="45"/>
      <c r="R92" s="45"/>
    </row>
    <row r="93" spans="1:18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4"/>
      <c r="P93" s="45"/>
      <c r="Q93" s="45"/>
      <c r="R93" s="45"/>
    </row>
    <row r="94" spans="1:18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4"/>
      <c r="P94" s="45"/>
      <c r="Q94" s="45"/>
      <c r="R94" s="45"/>
    </row>
    <row r="95" spans="1:18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4"/>
      <c r="P95" s="45"/>
      <c r="Q95" s="45"/>
      <c r="R95" s="45"/>
    </row>
    <row r="96" spans="1:18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4"/>
      <c r="P96" s="45"/>
      <c r="Q96" s="45"/>
      <c r="R96" s="45"/>
    </row>
    <row r="97" spans="1:18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4"/>
      <c r="P97" s="45"/>
      <c r="Q97" s="45"/>
      <c r="R97" s="45"/>
    </row>
    <row r="98" spans="1:18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4"/>
      <c r="P98" s="45"/>
      <c r="Q98" s="45"/>
      <c r="R98" s="45"/>
    </row>
    <row r="99" spans="1:18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4"/>
      <c r="P99" s="45"/>
      <c r="Q99" s="45"/>
      <c r="R99" s="45"/>
    </row>
    <row r="100" spans="1:18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4"/>
      <c r="P100" s="45"/>
      <c r="Q100" s="45"/>
      <c r="R100" s="45"/>
    </row>
    <row r="101" spans="1:18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4"/>
      <c r="P101" s="45"/>
      <c r="Q101" s="45"/>
      <c r="R101" s="45"/>
    </row>
    <row r="102" spans="1:18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4"/>
      <c r="P102" s="45"/>
      <c r="Q102" s="45"/>
      <c r="R102" s="45"/>
    </row>
    <row r="103" spans="1:18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4"/>
      <c r="P103" s="45"/>
      <c r="Q103" s="45"/>
      <c r="R103" s="45"/>
    </row>
    <row r="104" spans="1:18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4"/>
      <c r="P104" s="45"/>
      <c r="Q104" s="45"/>
      <c r="R104" s="45"/>
    </row>
    <row r="105" spans="1:18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4"/>
      <c r="P105" s="45"/>
      <c r="Q105" s="45"/>
      <c r="R105" s="45"/>
    </row>
    <row r="106" spans="1:18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4"/>
      <c r="P106" s="45"/>
      <c r="Q106" s="45"/>
      <c r="R106" s="45"/>
    </row>
    <row r="107" spans="1:18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4"/>
      <c r="P107" s="45"/>
      <c r="Q107" s="45"/>
      <c r="R107" s="45"/>
    </row>
    <row r="108" spans="1:18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4"/>
      <c r="P108" s="45"/>
      <c r="Q108" s="45"/>
      <c r="R108" s="45"/>
    </row>
    <row r="109" spans="1:18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4"/>
      <c r="P109" s="45"/>
      <c r="Q109" s="45"/>
      <c r="R109" s="45"/>
    </row>
    <row r="110" spans="1:18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4"/>
      <c r="P110" s="45"/>
      <c r="Q110" s="45"/>
      <c r="R110" s="45"/>
    </row>
    <row r="111" spans="1:18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4"/>
      <c r="P111" s="45"/>
      <c r="Q111" s="45"/>
      <c r="R111" s="45"/>
    </row>
    <row r="112" spans="1:18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4"/>
      <c r="P112" s="45"/>
      <c r="Q112" s="45"/>
      <c r="R112" s="45"/>
    </row>
    <row r="113" spans="1:18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4"/>
      <c r="P113" s="45"/>
      <c r="Q113" s="45"/>
      <c r="R113" s="45"/>
    </row>
    <row r="114" spans="1:18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4"/>
      <c r="P114" s="45"/>
      <c r="Q114" s="45"/>
      <c r="R114" s="45"/>
    </row>
    <row r="115" spans="1:18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4"/>
      <c r="P115" s="45"/>
      <c r="Q115" s="45"/>
      <c r="R115" s="45"/>
    </row>
    <row r="116" spans="1:18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4"/>
      <c r="P116" s="45"/>
      <c r="Q116" s="45"/>
      <c r="R116" s="45"/>
    </row>
    <row r="117" spans="1:18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4"/>
      <c r="P117" s="45"/>
      <c r="Q117" s="45"/>
      <c r="R117" s="45"/>
    </row>
    <row r="118" spans="1:18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4"/>
      <c r="P118" s="45"/>
      <c r="Q118" s="45"/>
      <c r="R118" s="45"/>
    </row>
    <row r="119" spans="1:18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4"/>
      <c r="P119" s="45"/>
      <c r="Q119" s="45"/>
      <c r="R119" s="45"/>
    </row>
    <row r="120" spans="1:18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4"/>
      <c r="P120" s="45"/>
      <c r="Q120" s="45"/>
      <c r="R120" s="45"/>
    </row>
    <row r="121" spans="1:18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4"/>
      <c r="P121" s="45"/>
      <c r="Q121" s="45"/>
      <c r="R121" s="45"/>
    </row>
    <row r="122" spans="1:18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4"/>
      <c r="P122" s="45"/>
      <c r="Q122" s="45"/>
      <c r="R122" s="45"/>
    </row>
    <row r="123" spans="1:18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4"/>
      <c r="P123" s="45"/>
      <c r="Q123" s="45"/>
      <c r="R123" s="45"/>
    </row>
    <row r="124" spans="1:18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4"/>
      <c r="P124" s="45"/>
      <c r="Q124" s="45"/>
      <c r="R124" s="45"/>
    </row>
    <row r="125" spans="1:18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4"/>
      <c r="P125" s="45"/>
      <c r="Q125" s="45"/>
      <c r="R125" s="45"/>
    </row>
    <row r="126" spans="1:18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4"/>
      <c r="P126" s="45"/>
      <c r="Q126" s="45"/>
      <c r="R126" s="45"/>
    </row>
    <row r="127" spans="1:18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4"/>
      <c r="P127" s="45"/>
      <c r="Q127" s="45"/>
      <c r="R127" s="45"/>
    </row>
    <row r="128" spans="1:18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4"/>
      <c r="P128" s="45"/>
      <c r="Q128" s="45"/>
      <c r="R128" s="45"/>
    </row>
    <row r="129" spans="1:18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4"/>
      <c r="P129" s="45"/>
      <c r="Q129" s="45"/>
      <c r="R129" s="45"/>
    </row>
    <row r="130" spans="1:18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4"/>
      <c r="P130" s="45"/>
      <c r="Q130" s="45"/>
      <c r="R130" s="45"/>
    </row>
    <row r="131" spans="1:18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4"/>
      <c r="P131" s="45"/>
      <c r="Q131" s="45"/>
      <c r="R131" s="45"/>
    </row>
    <row r="132" spans="1:18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4"/>
      <c r="P132" s="45"/>
      <c r="Q132" s="45"/>
      <c r="R132" s="45"/>
    </row>
    <row r="133" spans="1:18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4"/>
      <c r="P133" s="45"/>
      <c r="Q133" s="45"/>
      <c r="R133" s="45"/>
    </row>
    <row r="134" spans="1:18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4"/>
      <c r="P134" s="45"/>
      <c r="Q134" s="45"/>
      <c r="R134" s="45"/>
    </row>
    <row r="135" spans="1:18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4"/>
      <c r="P135" s="45"/>
      <c r="Q135" s="45"/>
      <c r="R135" s="45"/>
    </row>
    <row r="136" spans="1:18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4"/>
      <c r="P136" s="45"/>
      <c r="Q136" s="45"/>
      <c r="R136" s="45"/>
    </row>
    <row r="137" spans="1:18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4"/>
      <c r="P137" s="45"/>
      <c r="Q137" s="45"/>
      <c r="R137" s="45"/>
    </row>
    <row r="138" spans="1:18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4"/>
      <c r="P138" s="45"/>
      <c r="Q138" s="45"/>
      <c r="R138" s="45"/>
    </row>
    <row r="139" spans="1:18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4"/>
      <c r="P139" s="45"/>
      <c r="Q139" s="45"/>
      <c r="R139" s="45"/>
    </row>
    <row r="140" spans="1:18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4"/>
      <c r="P140" s="45"/>
      <c r="Q140" s="45"/>
      <c r="R140" s="45"/>
    </row>
    <row r="141" spans="1:18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4"/>
      <c r="P141" s="45"/>
      <c r="Q141" s="45"/>
      <c r="R141" s="45"/>
    </row>
    <row r="142" spans="1:18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4"/>
      <c r="P142" s="45"/>
      <c r="Q142" s="45"/>
      <c r="R142" s="45"/>
    </row>
    <row r="143" spans="1:18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4"/>
      <c r="P143" s="45"/>
      <c r="Q143" s="45"/>
      <c r="R143" s="45"/>
    </row>
    <row r="144" spans="1:18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4"/>
      <c r="P144" s="45"/>
      <c r="Q144" s="45"/>
      <c r="R144" s="45"/>
    </row>
    <row r="145" spans="1:18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4"/>
      <c r="P145" s="45"/>
      <c r="Q145" s="45"/>
      <c r="R145" s="45"/>
    </row>
    <row r="146" spans="1:18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4"/>
      <c r="P146" s="45"/>
      <c r="Q146" s="45"/>
      <c r="R146" s="45"/>
    </row>
    <row r="147" spans="1:18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4"/>
      <c r="P147" s="45"/>
      <c r="Q147" s="45"/>
      <c r="R147" s="45"/>
    </row>
    <row r="148" spans="1:18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4"/>
      <c r="P148" s="45"/>
      <c r="Q148" s="45"/>
      <c r="R148" s="45"/>
    </row>
    <row r="149" spans="1:18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4"/>
      <c r="P149" s="45"/>
      <c r="Q149" s="45"/>
      <c r="R149" s="45"/>
    </row>
    <row r="150" spans="1:18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4"/>
      <c r="P150" s="45"/>
      <c r="Q150" s="45"/>
      <c r="R150" s="45"/>
    </row>
    <row r="151" spans="1:18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4"/>
      <c r="P151" s="45"/>
      <c r="Q151" s="45"/>
      <c r="R151" s="45"/>
    </row>
    <row r="152" spans="1:18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4"/>
      <c r="P152" s="45"/>
      <c r="Q152" s="45"/>
      <c r="R152" s="45"/>
    </row>
    <row r="153" spans="1:18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4"/>
      <c r="P153" s="45"/>
      <c r="Q153" s="45"/>
      <c r="R153" s="45"/>
    </row>
    <row r="154" spans="1:18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4"/>
      <c r="P154" s="45"/>
      <c r="Q154" s="45"/>
      <c r="R154" s="45"/>
    </row>
    <row r="155" spans="1:18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4"/>
      <c r="P155" s="45"/>
      <c r="Q155" s="45"/>
      <c r="R155" s="45"/>
    </row>
    <row r="156" spans="1:18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4"/>
      <c r="P156" s="45"/>
      <c r="Q156" s="45"/>
      <c r="R156" s="45"/>
    </row>
    <row r="157" spans="1:18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4"/>
      <c r="P157" s="45"/>
      <c r="Q157" s="45"/>
      <c r="R157" s="45"/>
    </row>
    <row r="158" spans="1:18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4"/>
      <c r="P158" s="45"/>
      <c r="Q158" s="45"/>
      <c r="R158" s="45"/>
    </row>
    <row r="159" spans="1:18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4"/>
      <c r="P159" s="45"/>
      <c r="Q159" s="45"/>
      <c r="R159" s="45"/>
    </row>
    <row r="160" spans="1:18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4"/>
      <c r="P160" s="45"/>
      <c r="Q160" s="45"/>
      <c r="R160" s="45"/>
    </row>
    <row r="161" spans="1:18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4"/>
      <c r="P161" s="45"/>
      <c r="Q161" s="45"/>
      <c r="R161" s="45"/>
    </row>
    <row r="162" spans="1:18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4"/>
      <c r="P162" s="45"/>
      <c r="Q162" s="45"/>
      <c r="R162" s="45"/>
    </row>
    <row r="163" spans="1:18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4"/>
      <c r="P163" s="45"/>
      <c r="Q163" s="45"/>
      <c r="R163" s="45"/>
    </row>
    <row r="164" spans="1:18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4"/>
      <c r="P164" s="45"/>
      <c r="Q164" s="45"/>
      <c r="R164" s="45"/>
    </row>
    <row r="165" spans="1:18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4"/>
      <c r="P165" s="45"/>
      <c r="Q165" s="45"/>
      <c r="R165" s="45"/>
    </row>
    <row r="166" spans="1:18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4"/>
      <c r="P166" s="45"/>
      <c r="Q166" s="45"/>
      <c r="R166" s="45"/>
    </row>
    <row r="167" spans="1:18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4"/>
      <c r="P167" s="45"/>
      <c r="Q167" s="45"/>
      <c r="R167" s="45"/>
    </row>
    <row r="168" spans="1:18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4"/>
      <c r="P168" s="45"/>
      <c r="Q168" s="45"/>
      <c r="R168" s="45"/>
    </row>
    <row r="169" spans="1:18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4"/>
      <c r="P169" s="45"/>
      <c r="Q169" s="45"/>
      <c r="R169" s="45"/>
    </row>
    <row r="170" spans="1:18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4"/>
      <c r="P170" s="45"/>
      <c r="Q170" s="45"/>
      <c r="R170" s="45"/>
    </row>
    <row r="171" spans="1:18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4"/>
      <c r="P171" s="45"/>
      <c r="Q171" s="45"/>
      <c r="R171" s="45"/>
    </row>
    <row r="172" spans="1:18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4"/>
      <c r="P172" s="45"/>
      <c r="Q172" s="45"/>
      <c r="R172" s="45"/>
    </row>
    <row r="173" spans="1:18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4"/>
      <c r="P173" s="45"/>
      <c r="Q173" s="45"/>
      <c r="R173" s="45"/>
    </row>
    <row r="174" spans="1:18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4"/>
      <c r="P174" s="45"/>
      <c r="Q174" s="45"/>
      <c r="R174" s="45"/>
    </row>
    <row r="175" spans="1:18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4"/>
      <c r="P175" s="45"/>
      <c r="Q175" s="45"/>
      <c r="R175" s="45"/>
    </row>
    <row r="176" spans="1:18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4"/>
      <c r="P176" s="45"/>
      <c r="Q176" s="45"/>
      <c r="R176" s="45"/>
    </row>
    <row r="177" spans="1:18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4"/>
      <c r="P177" s="45"/>
      <c r="Q177" s="45"/>
      <c r="R177" s="45"/>
    </row>
    <row r="178" spans="1:18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4"/>
      <c r="P178" s="45"/>
      <c r="Q178" s="45"/>
      <c r="R178" s="45"/>
    </row>
    <row r="179" spans="1:18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4"/>
      <c r="P179" s="45"/>
      <c r="Q179" s="45"/>
      <c r="R179" s="45"/>
    </row>
    <row r="180" spans="1:18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4"/>
      <c r="P180" s="45"/>
      <c r="Q180" s="45"/>
      <c r="R180" s="45"/>
    </row>
    <row r="181" spans="1:18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4"/>
      <c r="P181" s="45"/>
      <c r="Q181" s="45"/>
      <c r="R181" s="45"/>
    </row>
    <row r="182" spans="1:18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4"/>
      <c r="P182" s="45"/>
      <c r="Q182" s="45"/>
      <c r="R182" s="45"/>
    </row>
    <row r="183" spans="1:18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4"/>
      <c r="P183" s="45"/>
      <c r="Q183" s="45"/>
      <c r="R183" s="45"/>
    </row>
    <row r="184" spans="1:18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4"/>
      <c r="P184" s="45"/>
      <c r="Q184" s="45"/>
      <c r="R184" s="45"/>
    </row>
    <row r="185" spans="1:18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4"/>
      <c r="P185" s="45"/>
      <c r="Q185" s="45"/>
      <c r="R185" s="45"/>
    </row>
    <row r="186" spans="1:18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4"/>
      <c r="P186" s="45"/>
      <c r="Q186" s="45"/>
      <c r="R186" s="45"/>
    </row>
    <row r="187" spans="1:18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4"/>
      <c r="P187" s="45"/>
      <c r="Q187" s="45"/>
      <c r="R187" s="45"/>
    </row>
    <row r="188" spans="1:18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4"/>
      <c r="P188" s="45"/>
      <c r="Q188" s="45"/>
      <c r="R188" s="45"/>
    </row>
    <row r="189" spans="1:18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4"/>
      <c r="P189" s="45"/>
      <c r="Q189" s="45"/>
      <c r="R189" s="45"/>
    </row>
    <row r="190" spans="1:18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4"/>
      <c r="P190" s="45"/>
      <c r="Q190" s="45"/>
      <c r="R190" s="45"/>
    </row>
    <row r="191" spans="1:18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4"/>
      <c r="P191" s="45"/>
      <c r="Q191" s="45"/>
      <c r="R191" s="45"/>
    </row>
    <row r="192" spans="1:18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4"/>
      <c r="P192" s="45"/>
      <c r="Q192" s="45"/>
      <c r="R192" s="45"/>
    </row>
    <row r="193" spans="1:18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4"/>
      <c r="P193" s="45"/>
      <c r="Q193" s="45"/>
      <c r="R193" s="45"/>
    </row>
    <row r="194" spans="1:18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4"/>
      <c r="P194" s="45"/>
      <c r="Q194" s="45"/>
      <c r="R194" s="45"/>
    </row>
    <row r="195" spans="1:18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4"/>
      <c r="P195" s="45"/>
      <c r="Q195" s="45"/>
      <c r="R195" s="45"/>
    </row>
    <row r="196" spans="1:18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4"/>
      <c r="P196" s="45"/>
      <c r="Q196" s="45"/>
      <c r="R196" s="45"/>
    </row>
    <row r="197" spans="1:18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4"/>
      <c r="P197" s="45"/>
      <c r="Q197" s="45"/>
      <c r="R197" s="45"/>
    </row>
    <row r="198" spans="1:18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4"/>
      <c r="P198" s="45"/>
      <c r="Q198" s="45"/>
      <c r="R198" s="45"/>
    </row>
    <row r="199" spans="1:18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4"/>
      <c r="P199" s="45"/>
      <c r="Q199" s="45"/>
      <c r="R199" s="45"/>
    </row>
    <row r="200" spans="1:18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4"/>
      <c r="P200" s="45"/>
      <c r="Q200" s="45"/>
      <c r="R200" s="45"/>
    </row>
    <row r="201" spans="1:18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4"/>
      <c r="P201" s="45"/>
      <c r="Q201" s="45"/>
      <c r="R201" s="45"/>
    </row>
    <row r="202" spans="1:18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4"/>
      <c r="P202" s="45"/>
      <c r="Q202" s="45"/>
      <c r="R202" s="45"/>
    </row>
    <row r="203" spans="1:18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4"/>
      <c r="P203" s="45"/>
      <c r="Q203" s="45"/>
      <c r="R203" s="45"/>
    </row>
    <row r="204" spans="1:18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4"/>
      <c r="P204" s="45"/>
      <c r="Q204" s="45"/>
      <c r="R204" s="45"/>
    </row>
    <row r="205" spans="1:18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4"/>
      <c r="P205" s="45"/>
      <c r="Q205" s="45"/>
      <c r="R205" s="45"/>
    </row>
    <row r="206" spans="1:18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4"/>
      <c r="P206" s="45"/>
      <c r="Q206" s="45"/>
      <c r="R206" s="45"/>
    </row>
  </sheetData>
  <mergeCells count="7">
    <mergeCell ref="A3:O3"/>
    <mergeCell ref="I8:O8"/>
    <mergeCell ref="A5:G5"/>
    <mergeCell ref="A8:E10"/>
    <mergeCell ref="I9:I10"/>
    <mergeCell ref="L9:L10"/>
    <mergeCell ref="M9:M10"/>
  </mergeCells>
  <printOptions horizontalCentered="1"/>
  <pageMargins left="0" right="0" top="0.3937007874015748" bottom="0.2755905511811024" header="0" footer="0"/>
  <pageSetup horizontalDpi="600" verticalDpi="600" orientation="landscape" paperSize="9" scale="38" r:id="rId1"/>
  <headerFooter alignWithMargins="0">
    <oddFooter>&amp;L&amp;14Emissão: &amp;D  às &amp;T&amp;C&amp;14&amp;P /&amp;N&amp;R&amp;"Arial,Negrito"&amp;12&amp;F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6"/>
  <sheetViews>
    <sheetView zoomScale="50" zoomScaleNormal="50" workbookViewId="0" topLeftCell="L1">
      <selection activeCell="O10" sqref="O10:O1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4.57421875" style="0" hidden="1" customWidth="1"/>
    <col min="7" max="7" width="127.00390625" style="0" customWidth="1"/>
    <col min="8" max="8" width="32.7109375" style="0" customWidth="1"/>
    <col min="9" max="9" width="28.421875" style="0" customWidth="1"/>
    <col min="10" max="10" width="29.28125" style="0" customWidth="1"/>
    <col min="11" max="11" width="27.28125" style="0" customWidth="1"/>
    <col min="12" max="12" width="29.28125" style="0" customWidth="1"/>
    <col min="13" max="13" width="28.7109375" style="0" customWidth="1"/>
    <col min="14" max="14" width="27.00390625" style="0" customWidth="1"/>
    <col min="15" max="15" width="26.140625" style="2" customWidth="1"/>
  </cols>
  <sheetData>
    <row r="1" spans="1:32" ht="39.75" customHeight="1">
      <c r="A1" s="164" t="s">
        <v>612</v>
      </c>
      <c r="B1" s="42"/>
      <c r="C1" s="42"/>
      <c r="D1" s="42"/>
      <c r="E1" s="42"/>
      <c r="F1" s="42"/>
      <c r="G1" s="43"/>
      <c r="H1" s="44"/>
      <c r="I1" s="44"/>
      <c r="J1" s="44"/>
      <c r="K1" s="44"/>
      <c r="L1" s="44"/>
      <c r="M1" s="44"/>
      <c r="N1" s="45"/>
      <c r="O1" s="44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ht="3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4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ht="39.75" customHeight="1">
      <c r="A3" s="312" t="s">
        <v>615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5"/>
      <c r="O4" s="44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15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39.75" customHeight="1">
      <c r="A6" s="314" t="s">
        <v>714</v>
      </c>
      <c r="B6" s="314"/>
      <c r="C6" s="314"/>
      <c r="D6" s="314"/>
      <c r="E6" s="314"/>
      <c r="F6" s="314"/>
      <c r="G6" s="314"/>
      <c r="H6" s="46"/>
      <c r="I6" s="246"/>
      <c r="J6" s="246"/>
      <c r="K6" s="246"/>
      <c r="L6" s="246"/>
      <c r="M6" s="250"/>
      <c r="N6" s="250"/>
      <c r="O6" s="44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ht="9.75" customHeight="1">
      <c r="A7" s="49"/>
      <c r="B7" s="49"/>
      <c r="C7" s="49"/>
      <c r="D7" s="49"/>
      <c r="E7" s="49"/>
      <c r="F7" s="49"/>
      <c r="G7" s="47"/>
      <c r="H7" s="50"/>
      <c r="I7" s="51"/>
      <c r="J7" s="51"/>
      <c r="K7" s="51"/>
      <c r="L7" s="51"/>
      <c r="M7" s="51"/>
      <c r="N7" s="45"/>
      <c r="O7" s="44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ht="39.75" customHeight="1" thickBot="1">
      <c r="A8" s="314" t="str">
        <f>+'De Para Anss '!A6</f>
        <v>Posição: DEZEMBRO 2002 ( FECHADO )</v>
      </c>
      <c r="B8" s="314"/>
      <c r="C8" s="314"/>
      <c r="D8" s="314"/>
      <c r="E8" s="314"/>
      <c r="F8" s="314"/>
      <c r="G8" s="314"/>
      <c r="H8" s="50"/>
      <c r="I8" s="52"/>
      <c r="J8" s="52"/>
      <c r="K8" s="52"/>
      <c r="L8" s="52"/>
      <c r="M8" s="52"/>
      <c r="N8" s="53"/>
      <c r="O8" s="166" t="s">
        <v>369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34.5" customHeight="1" thickBot="1" thickTop="1">
      <c r="A9" s="315" t="s">
        <v>614</v>
      </c>
      <c r="B9" s="316"/>
      <c r="C9" s="316"/>
      <c r="D9" s="316"/>
      <c r="E9" s="317"/>
      <c r="F9" s="169"/>
      <c r="G9" s="68"/>
      <c r="H9" s="274" t="s">
        <v>378</v>
      </c>
      <c r="I9" s="313" t="s">
        <v>613</v>
      </c>
      <c r="J9" s="313"/>
      <c r="K9" s="313"/>
      <c r="L9" s="313"/>
      <c r="M9" s="313"/>
      <c r="N9" s="313"/>
      <c r="O9" s="313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ht="34.5" customHeight="1" thickTop="1">
      <c r="A10" s="318"/>
      <c r="B10" s="319"/>
      <c r="C10" s="319"/>
      <c r="D10" s="319"/>
      <c r="E10" s="320"/>
      <c r="F10" s="171"/>
      <c r="G10" s="54" t="s">
        <v>384</v>
      </c>
      <c r="H10" s="275">
        <v>2001</v>
      </c>
      <c r="I10" s="313" t="s">
        <v>457</v>
      </c>
      <c r="J10" s="325" t="s">
        <v>950</v>
      </c>
      <c r="K10" s="274" t="s">
        <v>147</v>
      </c>
      <c r="L10" s="313" t="s">
        <v>609</v>
      </c>
      <c r="M10" s="313" t="s">
        <v>610</v>
      </c>
      <c r="N10" s="274" t="s">
        <v>91</v>
      </c>
      <c r="O10" s="274" t="s">
        <v>611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ht="34.5" customHeight="1" thickBot="1">
      <c r="A11" s="321"/>
      <c r="B11" s="322"/>
      <c r="C11" s="322"/>
      <c r="D11" s="322"/>
      <c r="E11" s="323"/>
      <c r="F11" s="173"/>
      <c r="G11" s="83"/>
      <c r="H11" s="276"/>
      <c r="I11" s="324"/>
      <c r="J11" s="326"/>
      <c r="K11" s="276" t="s">
        <v>647</v>
      </c>
      <c r="L11" s="324"/>
      <c r="M11" s="324"/>
      <c r="N11" s="276" t="s">
        <v>649</v>
      </c>
      <c r="O11" s="276" t="s">
        <v>647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" customHeight="1" thickBot="1" thickTop="1">
      <c r="A12" s="55"/>
      <c r="B12" s="55"/>
      <c r="C12" s="55"/>
      <c r="D12" s="55"/>
      <c r="E12" s="55"/>
      <c r="F12" s="55"/>
      <c r="G12" s="55"/>
      <c r="H12" s="289"/>
      <c r="I12" s="289"/>
      <c r="J12" s="289"/>
      <c r="K12" s="289"/>
      <c r="L12" s="289"/>
      <c r="M12" s="289"/>
      <c r="N12" s="289"/>
      <c r="O12" s="289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39.75" customHeight="1" thickTop="1">
      <c r="A13" s="136" t="s">
        <v>827</v>
      </c>
      <c r="B13" s="137"/>
      <c r="C13" s="137"/>
      <c r="D13" s="137"/>
      <c r="E13" s="137"/>
      <c r="F13" s="137"/>
      <c r="G13" s="138"/>
      <c r="H13" s="277">
        <f aca="true" t="shared" si="0" ref="H13:O13">SUM(H16+H20+H25+H35+H38+H42)</f>
        <v>172026366</v>
      </c>
      <c r="I13" s="277">
        <f t="shared" si="0"/>
        <v>210194779</v>
      </c>
      <c r="J13" s="277">
        <f t="shared" si="0"/>
        <v>14311955</v>
      </c>
      <c r="K13" s="277">
        <f t="shared" si="0"/>
        <v>195882824</v>
      </c>
      <c r="L13" s="277">
        <f t="shared" si="0"/>
        <v>193021379</v>
      </c>
      <c r="M13" s="277">
        <f t="shared" si="0"/>
        <v>176145156</v>
      </c>
      <c r="N13" s="277">
        <f t="shared" si="0"/>
        <v>16876223</v>
      </c>
      <c r="O13" s="279">
        <f t="shared" si="0"/>
        <v>2861445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39.75" customHeight="1">
      <c r="A14" s="36" t="s">
        <v>824</v>
      </c>
      <c r="B14" s="26"/>
      <c r="C14" s="26"/>
      <c r="D14" s="26"/>
      <c r="E14" s="26"/>
      <c r="F14" s="26"/>
      <c r="G14" s="37"/>
      <c r="H14" s="280">
        <f aca="true" t="shared" si="1" ref="H14:O14">SUM(H20+H25+H35+H38+H42)</f>
        <v>127780387</v>
      </c>
      <c r="I14" s="280">
        <f t="shared" si="1"/>
        <v>149215012</v>
      </c>
      <c r="J14" s="280">
        <f t="shared" si="1"/>
        <v>14311955</v>
      </c>
      <c r="K14" s="280">
        <f t="shared" si="1"/>
        <v>134903057</v>
      </c>
      <c r="L14" s="280">
        <f t="shared" si="1"/>
        <v>132041642</v>
      </c>
      <c r="M14" s="280">
        <f t="shared" si="1"/>
        <v>117759991</v>
      </c>
      <c r="N14" s="280">
        <f t="shared" si="1"/>
        <v>14281651</v>
      </c>
      <c r="O14" s="282">
        <f t="shared" si="1"/>
        <v>2861415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ht="12" customHeight="1">
      <c r="A15" s="69"/>
      <c r="B15" s="56"/>
      <c r="C15" s="56"/>
      <c r="D15" s="56"/>
      <c r="E15" s="56"/>
      <c r="F15" s="56"/>
      <c r="G15" s="56"/>
      <c r="H15" s="290"/>
      <c r="I15" s="290"/>
      <c r="J15" s="290"/>
      <c r="K15" s="290"/>
      <c r="L15" s="290"/>
      <c r="M15" s="290"/>
      <c r="N15" s="290"/>
      <c r="O15" s="29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ht="39.75" customHeight="1">
      <c r="A16" s="70" t="s">
        <v>675</v>
      </c>
      <c r="B16" s="66"/>
      <c r="C16" s="66"/>
      <c r="D16" s="66"/>
      <c r="E16" s="66"/>
      <c r="F16" s="66"/>
      <c r="G16" s="37"/>
      <c r="H16" s="280">
        <f aca="true" t="shared" si="2" ref="H16:O16">SUM(H17:H19)</f>
        <v>44245979</v>
      </c>
      <c r="I16" s="281">
        <f t="shared" si="2"/>
        <v>60979767</v>
      </c>
      <c r="J16" s="281">
        <f t="shared" si="2"/>
        <v>0</v>
      </c>
      <c r="K16" s="281">
        <f t="shared" si="2"/>
        <v>60979767</v>
      </c>
      <c r="L16" s="281">
        <f t="shared" si="2"/>
        <v>60979737</v>
      </c>
      <c r="M16" s="281">
        <f t="shared" si="2"/>
        <v>58385165</v>
      </c>
      <c r="N16" s="281">
        <f t="shared" si="2"/>
        <v>2594572</v>
      </c>
      <c r="O16" s="282">
        <f t="shared" si="2"/>
        <v>30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31.5" customHeight="1">
      <c r="A17" s="71" t="s">
        <v>391</v>
      </c>
      <c r="B17" s="62" t="s">
        <v>394</v>
      </c>
      <c r="C17" s="62" t="s">
        <v>298</v>
      </c>
      <c r="D17" s="62" t="s">
        <v>302</v>
      </c>
      <c r="E17" s="63" t="s">
        <v>310</v>
      </c>
      <c r="F17" s="63" t="s">
        <v>763</v>
      </c>
      <c r="G17" s="57" t="s">
        <v>694</v>
      </c>
      <c r="H17" s="286">
        <v>762083</v>
      </c>
      <c r="I17" s="287">
        <v>1105207</v>
      </c>
      <c r="J17" s="287"/>
      <c r="K17" s="287">
        <f>I17-J17</f>
        <v>1105207</v>
      </c>
      <c r="L17" s="287">
        <v>1105207</v>
      </c>
      <c r="M17" s="287">
        <f>L17-N17</f>
        <v>1105207</v>
      </c>
      <c r="N17" s="287">
        <v>0</v>
      </c>
      <c r="O17" s="288">
        <f>K17-L17</f>
        <v>0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31.5" customHeight="1">
      <c r="A18" s="71" t="s">
        <v>392</v>
      </c>
      <c r="B18" s="62" t="s">
        <v>395</v>
      </c>
      <c r="C18" s="62" t="s">
        <v>299</v>
      </c>
      <c r="D18" s="62" t="s">
        <v>304</v>
      </c>
      <c r="E18" s="63" t="s">
        <v>310</v>
      </c>
      <c r="F18" s="63" t="s">
        <v>216</v>
      </c>
      <c r="G18" s="58" t="s">
        <v>704</v>
      </c>
      <c r="H18" s="286">
        <v>0</v>
      </c>
      <c r="I18" s="287">
        <v>0</v>
      </c>
      <c r="J18" s="287"/>
      <c r="K18" s="287">
        <f>I18-J18</f>
        <v>0</v>
      </c>
      <c r="L18" s="287">
        <v>0</v>
      </c>
      <c r="M18" s="287">
        <f>L18-N18</f>
        <v>0</v>
      </c>
      <c r="N18" s="287">
        <v>0</v>
      </c>
      <c r="O18" s="288">
        <f>K18-L18</f>
        <v>0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31.5" customHeight="1">
      <c r="A19" s="71" t="s">
        <v>392</v>
      </c>
      <c r="B19" s="62" t="s">
        <v>395</v>
      </c>
      <c r="C19" s="62" t="s">
        <v>299</v>
      </c>
      <c r="D19" s="62" t="s">
        <v>303</v>
      </c>
      <c r="E19" s="63" t="s">
        <v>310</v>
      </c>
      <c r="F19" s="63" t="s">
        <v>762</v>
      </c>
      <c r="G19" s="57" t="s">
        <v>385</v>
      </c>
      <c r="H19" s="286">
        <v>43483896</v>
      </c>
      <c r="I19" s="287">
        <v>59874560</v>
      </c>
      <c r="J19" s="287"/>
      <c r="K19" s="287">
        <f>I19-J19</f>
        <v>59874560</v>
      </c>
      <c r="L19" s="287">
        <v>59874530</v>
      </c>
      <c r="M19" s="287">
        <f>L19-N19</f>
        <v>57279958</v>
      </c>
      <c r="N19" s="287">
        <v>2594572</v>
      </c>
      <c r="O19" s="288">
        <f>K19-L19</f>
        <v>30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39.75" customHeight="1">
      <c r="A20" s="70" t="s">
        <v>876</v>
      </c>
      <c r="B20" s="66"/>
      <c r="C20" s="66"/>
      <c r="D20" s="66"/>
      <c r="E20" s="66"/>
      <c r="F20" s="66"/>
      <c r="G20" s="67"/>
      <c r="H20" s="280">
        <f aca="true" t="shared" si="3" ref="H20:O20">SUM(H21:H24)</f>
        <v>35901550</v>
      </c>
      <c r="I20" s="281">
        <f t="shared" si="3"/>
        <v>38830012</v>
      </c>
      <c r="J20" s="281">
        <f t="shared" si="3"/>
        <v>5291243</v>
      </c>
      <c r="K20" s="281">
        <f t="shared" si="3"/>
        <v>33538769</v>
      </c>
      <c r="L20" s="281">
        <f t="shared" si="3"/>
        <v>33538769</v>
      </c>
      <c r="M20" s="281">
        <f t="shared" si="3"/>
        <v>27146300</v>
      </c>
      <c r="N20" s="281">
        <f t="shared" si="3"/>
        <v>6392469</v>
      </c>
      <c r="O20" s="282">
        <f t="shared" si="3"/>
        <v>0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31.5" customHeight="1">
      <c r="A21" s="72" t="s">
        <v>392</v>
      </c>
      <c r="B21" s="65" t="s">
        <v>395</v>
      </c>
      <c r="C21" s="65" t="s">
        <v>299</v>
      </c>
      <c r="D21" s="65" t="s">
        <v>312</v>
      </c>
      <c r="E21" s="64" t="s">
        <v>310</v>
      </c>
      <c r="F21" s="64" t="s">
        <v>764</v>
      </c>
      <c r="G21" s="57" t="s">
        <v>698</v>
      </c>
      <c r="H21" s="286">
        <v>31154121</v>
      </c>
      <c r="I21" s="287">
        <v>25594012</v>
      </c>
      <c r="J21" s="287">
        <v>3083984</v>
      </c>
      <c r="K21" s="287">
        <f>I21-J21</f>
        <v>22510028</v>
      </c>
      <c r="L21" s="287">
        <v>22510028</v>
      </c>
      <c r="M21" s="287">
        <f>L21-N21</f>
        <v>18526300</v>
      </c>
      <c r="N21" s="287">
        <v>3983728</v>
      </c>
      <c r="O21" s="288">
        <f>K21-L21</f>
        <v>0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31.5" customHeight="1">
      <c r="A22" s="72" t="s">
        <v>392</v>
      </c>
      <c r="B22" s="65" t="s">
        <v>395</v>
      </c>
      <c r="C22" s="65" t="s">
        <v>299</v>
      </c>
      <c r="D22" s="65" t="s">
        <v>313</v>
      </c>
      <c r="E22" s="64" t="s">
        <v>310</v>
      </c>
      <c r="F22" s="64" t="s">
        <v>765</v>
      </c>
      <c r="G22" s="57" t="s">
        <v>699</v>
      </c>
      <c r="H22" s="286">
        <v>178597</v>
      </c>
      <c r="I22" s="287">
        <v>1536000</v>
      </c>
      <c r="J22" s="287">
        <v>596852</v>
      </c>
      <c r="K22" s="287">
        <f>I22-J22</f>
        <v>939148</v>
      </c>
      <c r="L22" s="287">
        <v>939148</v>
      </c>
      <c r="M22" s="287">
        <f>L22-N22</f>
        <v>803967</v>
      </c>
      <c r="N22" s="287">
        <v>135181</v>
      </c>
      <c r="O22" s="288">
        <f>K22-L22</f>
        <v>0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31.5" customHeight="1">
      <c r="A23" s="72" t="s">
        <v>392</v>
      </c>
      <c r="B23" s="65" t="s">
        <v>395</v>
      </c>
      <c r="C23" s="65" t="s">
        <v>299</v>
      </c>
      <c r="D23" s="65" t="s">
        <v>314</v>
      </c>
      <c r="E23" s="64" t="s">
        <v>310</v>
      </c>
      <c r="F23" s="64" t="s">
        <v>208</v>
      </c>
      <c r="G23" s="57" t="s">
        <v>700</v>
      </c>
      <c r="H23" s="286">
        <v>1698076</v>
      </c>
      <c r="I23" s="287">
        <v>3700000</v>
      </c>
      <c r="J23" s="287">
        <v>848192</v>
      </c>
      <c r="K23" s="287">
        <f>I23-J23</f>
        <v>2851808</v>
      </c>
      <c r="L23" s="287">
        <v>2851808</v>
      </c>
      <c r="M23" s="287">
        <f>L23-N23</f>
        <v>2601103</v>
      </c>
      <c r="N23" s="287">
        <v>250705</v>
      </c>
      <c r="O23" s="288">
        <f>K23-L23</f>
        <v>0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31.5" customHeight="1">
      <c r="A24" s="72" t="s">
        <v>392</v>
      </c>
      <c r="B24" s="65" t="s">
        <v>616</v>
      </c>
      <c r="C24" s="65" t="s">
        <v>299</v>
      </c>
      <c r="D24" s="65" t="s">
        <v>617</v>
      </c>
      <c r="E24" s="64" t="s">
        <v>310</v>
      </c>
      <c r="F24" s="64" t="s">
        <v>209</v>
      </c>
      <c r="G24" s="59" t="s">
        <v>386</v>
      </c>
      <c r="H24" s="286">
        <v>2870756</v>
      </c>
      <c r="I24" s="287">
        <v>8000000</v>
      </c>
      <c r="J24" s="287">
        <v>762215</v>
      </c>
      <c r="K24" s="287">
        <f>I24-J24</f>
        <v>7237785</v>
      </c>
      <c r="L24" s="287">
        <v>7237785</v>
      </c>
      <c r="M24" s="287">
        <f>L24-N24</f>
        <v>5214930</v>
      </c>
      <c r="N24" s="287">
        <v>2022855</v>
      </c>
      <c r="O24" s="288">
        <f>K24-L24</f>
        <v>0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39.75" customHeight="1">
      <c r="A25" s="70" t="s">
        <v>198</v>
      </c>
      <c r="B25" s="66"/>
      <c r="C25" s="66"/>
      <c r="D25" s="66"/>
      <c r="E25" s="66"/>
      <c r="F25" s="66"/>
      <c r="G25" s="67"/>
      <c r="H25" s="280">
        <f aca="true" t="shared" si="4" ref="H25:O25">SUM(H26:H34)</f>
        <v>82224049</v>
      </c>
      <c r="I25" s="281">
        <f t="shared" si="4"/>
        <v>96862000</v>
      </c>
      <c r="J25" s="281">
        <f t="shared" si="4"/>
        <v>5274853</v>
      </c>
      <c r="K25" s="281">
        <f t="shared" si="4"/>
        <v>91587147</v>
      </c>
      <c r="L25" s="281">
        <f t="shared" si="4"/>
        <v>89055732</v>
      </c>
      <c r="M25" s="281">
        <f t="shared" si="4"/>
        <v>81642271</v>
      </c>
      <c r="N25" s="281">
        <f t="shared" si="4"/>
        <v>7413461</v>
      </c>
      <c r="O25" s="282">
        <f t="shared" si="4"/>
        <v>2531415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31.5" customHeight="1">
      <c r="A26" s="71" t="s">
        <v>392</v>
      </c>
      <c r="B26" s="62" t="s">
        <v>618</v>
      </c>
      <c r="C26" s="62" t="s">
        <v>620</v>
      </c>
      <c r="D26" s="62" t="s">
        <v>624</v>
      </c>
      <c r="E26" s="63" t="s">
        <v>310</v>
      </c>
      <c r="F26" s="63" t="s">
        <v>217</v>
      </c>
      <c r="G26" s="59" t="s">
        <v>36</v>
      </c>
      <c r="H26" s="286">
        <v>37545254</v>
      </c>
      <c r="I26" s="287">
        <v>0</v>
      </c>
      <c r="J26" s="287">
        <v>0</v>
      </c>
      <c r="K26" s="287">
        <f aca="true" t="shared" si="5" ref="K26:K43">I26-J26</f>
        <v>0</v>
      </c>
      <c r="L26" s="287">
        <v>0</v>
      </c>
      <c r="M26" s="287">
        <f aca="true" t="shared" si="6" ref="M26:M34">L26-N26</f>
        <v>0</v>
      </c>
      <c r="N26" s="287">
        <v>0</v>
      </c>
      <c r="O26" s="288">
        <f aca="true" t="shared" si="7" ref="O26:O34">K26-L26</f>
        <v>0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31.5" customHeight="1">
      <c r="A27" s="71" t="s">
        <v>392</v>
      </c>
      <c r="B27" s="62" t="s">
        <v>618</v>
      </c>
      <c r="C27" s="62" t="s">
        <v>620</v>
      </c>
      <c r="D27" s="62" t="s">
        <v>24</v>
      </c>
      <c r="E27" s="63" t="s">
        <v>310</v>
      </c>
      <c r="F27" s="63" t="s">
        <v>218</v>
      </c>
      <c r="G27" s="59" t="s">
        <v>37</v>
      </c>
      <c r="H27" s="286">
        <v>34744641</v>
      </c>
      <c r="I27" s="287">
        <v>0</v>
      </c>
      <c r="J27" s="287">
        <v>0</v>
      </c>
      <c r="K27" s="287">
        <f t="shared" si="5"/>
        <v>0</v>
      </c>
      <c r="L27" s="287">
        <v>0</v>
      </c>
      <c r="M27" s="287">
        <f t="shared" si="6"/>
        <v>0</v>
      </c>
      <c r="N27" s="287">
        <v>0</v>
      </c>
      <c r="O27" s="288">
        <f t="shared" si="7"/>
        <v>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31.5" customHeight="1">
      <c r="A28" s="71" t="s">
        <v>392</v>
      </c>
      <c r="B28" s="62" t="s">
        <v>618</v>
      </c>
      <c r="C28" s="62" t="s">
        <v>620</v>
      </c>
      <c r="D28" s="62" t="s">
        <v>25</v>
      </c>
      <c r="E28" s="63" t="s">
        <v>310</v>
      </c>
      <c r="F28" s="63" t="s">
        <v>219</v>
      </c>
      <c r="G28" s="59" t="s">
        <v>461</v>
      </c>
      <c r="H28" s="286">
        <v>0</v>
      </c>
      <c r="I28" s="287">
        <v>84535000</v>
      </c>
      <c r="J28" s="287">
        <v>4104517</v>
      </c>
      <c r="K28" s="287">
        <f t="shared" si="5"/>
        <v>80430483</v>
      </c>
      <c r="L28" s="287">
        <v>78732390</v>
      </c>
      <c r="M28" s="287">
        <f t="shared" si="6"/>
        <v>72711424</v>
      </c>
      <c r="N28" s="287">
        <v>6020966</v>
      </c>
      <c r="O28" s="288">
        <f t="shared" si="7"/>
        <v>1698093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31.5" customHeight="1">
      <c r="A29" s="71" t="s">
        <v>392</v>
      </c>
      <c r="B29" s="62" t="s">
        <v>618</v>
      </c>
      <c r="C29" s="62" t="s">
        <v>621</v>
      </c>
      <c r="D29" s="62" t="s">
        <v>26</v>
      </c>
      <c r="E29" s="63" t="s">
        <v>310</v>
      </c>
      <c r="F29" s="63" t="s">
        <v>220</v>
      </c>
      <c r="G29" s="59" t="s">
        <v>38</v>
      </c>
      <c r="H29" s="286">
        <v>8446155</v>
      </c>
      <c r="I29" s="287">
        <v>9500000</v>
      </c>
      <c r="J29" s="287">
        <v>1008571</v>
      </c>
      <c r="K29" s="287">
        <f t="shared" si="5"/>
        <v>8491429</v>
      </c>
      <c r="L29" s="287">
        <v>8491429</v>
      </c>
      <c r="M29" s="287">
        <f t="shared" si="6"/>
        <v>7374522</v>
      </c>
      <c r="N29" s="287">
        <v>1116907</v>
      </c>
      <c r="O29" s="288">
        <f t="shared" si="7"/>
        <v>0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31.5" customHeight="1">
      <c r="A30" s="71" t="s">
        <v>392</v>
      </c>
      <c r="B30" s="62" t="s">
        <v>619</v>
      </c>
      <c r="C30" s="62" t="s">
        <v>622</v>
      </c>
      <c r="D30" s="62" t="s">
        <v>27</v>
      </c>
      <c r="E30" s="63" t="s">
        <v>310</v>
      </c>
      <c r="F30" s="63" t="s">
        <v>211</v>
      </c>
      <c r="G30" s="60" t="s">
        <v>459</v>
      </c>
      <c r="H30" s="286">
        <v>0</v>
      </c>
      <c r="I30" s="287">
        <v>1076000</v>
      </c>
      <c r="J30" s="287">
        <v>25095</v>
      </c>
      <c r="K30" s="287">
        <f t="shared" si="5"/>
        <v>1050905</v>
      </c>
      <c r="L30" s="287">
        <v>327377</v>
      </c>
      <c r="M30" s="287">
        <f t="shared" si="6"/>
        <v>302282</v>
      </c>
      <c r="N30" s="287">
        <v>25095</v>
      </c>
      <c r="O30" s="288">
        <f t="shared" si="7"/>
        <v>723528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31.5" customHeight="1">
      <c r="A31" s="71" t="s">
        <v>392</v>
      </c>
      <c r="B31" s="62" t="s">
        <v>182</v>
      </c>
      <c r="C31" s="62" t="s">
        <v>623</v>
      </c>
      <c r="D31" s="62" t="s">
        <v>28</v>
      </c>
      <c r="E31" s="63" t="s">
        <v>310</v>
      </c>
      <c r="F31" s="63" t="s">
        <v>221</v>
      </c>
      <c r="G31" s="60" t="s">
        <v>39</v>
      </c>
      <c r="H31" s="286">
        <v>49999</v>
      </c>
      <c r="I31" s="287">
        <v>206000</v>
      </c>
      <c r="J31" s="287">
        <v>5371</v>
      </c>
      <c r="K31" s="287">
        <f t="shared" si="5"/>
        <v>200629</v>
      </c>
      <c r="L31" s="287">
        <v>175835</v>
      </c>
      <c r="M31" s="287">
        <f t="shared" si="6"/>
        <v>170464</v>
      </c>
      <c r="N31" s="287">
        <v>5371</v>
      </c>
      <c r="O31" s="288">
        <f t="shared" si="7"/>
        <v>24794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31.5" customHeight="1">
      <c r="A32" s="71" t="s">
        <v>392</v>
      </c>
      <c r="B32" s="62" t="s">
        <v>315</v>
      </c>
      <c r="C32" s="62" t="s">
        <v>623</v>
      </c>
      <c r="D32" s="62" t="s">
        <v>29</v>
      </c>
      <c r="E32" s="63" t="s">
        <v>310</v>
      </c>
      <c r="F32" s="63" t="s">
        <v>222</v>
      </c>
      <c r="G32" s="60" t="s">
        <v>530</v>
      </c>
      <c r="H32" s="286">
        <v>788000</v>
      </c>
      <c r="I32" s="287">
        <v>880000</v>
      </c>
      <c r="J32" s="287">
        <v>71299</v>
      </c>
      <c r="K32" s="287">
        <f t="shared" si="5"/>
        <v>808701</v>
      </c>
      <c r="L32" s="287">
        <v>808701</v>
      </c>
      <c r="M32" s="287">
        <f t="shared" si="6"/>
        <v>623579</v>
      </c>
      <c r="N32" s="287">
        <v>185122</v>
      </c>
      <c r="O32" s="288">
        <f t="shared" si="7"/>
        <v>0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31.5" customHeight="1">
      <c r="A33" s="71" t="s">
        <v>392</v>
      </c>
      <c r="B33" s="62" t="s">
        <v>618</v>
      </c>
      <c r="C33" s="62" t="s">
        <v>623</v>
      </c>
      <c r="D33" s="62" t="s">
        <v>30</v>
      </c>
      <c r="E33" s="63" t="s">
        <v>310</v>
      </c>
      <c r="F33" s="63" t="s">
        <v>223</v>
      </c>
      <c r="G33" s="60" t="s">
        <v>458</v>
      </c>
      <c r="H33" s="286">
        <v>0</v>
      </c>
      <c r="I33" s="287">
        <v>665000</v>
      </c>
      <c r="J33" s="287">
        <v>60000</v>
      </c>
      <c r="K33" s="287">
        <f t="shared" si="5"/>
        <v>605000</v>
      </c>
      <c r="L33" s="287">
        <v>520000</v>
      </c>
      <c r="M33" s="287">
        <f t="shared" si="6"/>
        <v>460000</v>
      </c>
      <c r="N33" s="287">
        <v>60000</v>
      </c>
      <c r="O33" s="288">
        <f t="shared" si="7"/>
        <v>85000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31.5" customHeight="1">
      <c r="A34" s="71" t="s">
        <v>392</v>
      </c>
      <c r="B34" s="62" t="s">
        <v>315</v>
      </c>
      <c r="C34" s="62" t="s">
        <v>623</v>
      </c>
      <c r="D34" s="62" t="s">
        <v>31</v>
      </c>
      <c r="E34" s="63" t="s">
        <v>32</v>
      </c>
      <c r="F34" s="63" t="s">
        <v>224</v>
      </c>
      <c r="G34" s="60" t="s">
        <v>40</v>
      </c>
      <c r="H34" s="286">
        <v>650000</v>
      </c>
      <c r="I34" s="287">
        <v>0</v>
      </c>
      <c r="J34" s="287">
        <v>0</v>
      </c>
      <c r="K34" s="287">
        <f t="shared" si="5"/>
        <v>0</v>
      </c>
      <c r="L34" s="287">
        <v>0</v>
      </c>
      <c r="M34" s="287">
        <f t="shared" si="6"/>
        <v>0</v>
      </c>
      <c r="N34" s="287">
        <v>0</v>
      </c>
      <c r="O34" s="288">
        <f t="shared" si="7"/>
        <v>0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39.75" customHeight="1">
      <c r="A35" s="70" t="s">
        <v>199</v>
      </c>
      <c r="B35" s="66"/>
      <c r="C35" s="66"/>
      <c r="D35" s="66"/>
      <c r="E35" s="66"/>
      <c r="F35" s="66"/>
      <c r="G35" s="67"/>
      <c r="H35" s="280">
        <f aca="true" t="shared" si="8" ref="H35:O35">SUM(H36:H37)</f>
        <v>6558798</v>
      </c>
      <c r="I35" s="281">
        <f t="shared" si="8"/>
        <v>6700000</v>
      </c>
      <c r="J35" s="281">
        <f t="shared" si="8"/>
        <v>221095</v>
      </c>
      <c r="K35" s="281">
        <f t="shared" si="8"/>
        <v>6478905</v>
      </c>
      <c r="L35" s="281">
        <f t="shared" si="8"/>
        <v>6478905</v>
      </c>
      <c r="M35" s="281">
        <f t="shared" si="8"/>
        <v>6025108</v>
      </c>
      <c r="N35" s="281">
        <f t="shared" si="8"/>
        <v>453797</v>
      </c>
      <c r="O35" s="282">
        <f t="shared" si="8"/>
        <v>0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31.5" customHeight="1">
      <c r="A36" s="72" t="s">
        <v>392</v>
      </c>
      <c r="B36" s="65" t="s">
        <v>182</v>
      </c>
      <c r="C36" s="65" t="s">
        <v>33</v>
      </c>
      <c r="D36" s="65" t="s">
        <v>34</v>
      </c>
      <c r="E36" s="64" t="s">
        <v>310</v>
      </c>
      <c r="F36" s="64" t="s">
        <v>225</v>
      </c>
      <c r="G36" s="60" t="s">
        <v>456</v>
      </c>
      <c r="H36" s="286">
        <v>1932799</v>
      </c>
      <c r="I36" s="287">
        <v>1700000</v>
      </c>
      <c r="J36" s="287">
        <v>178227</v>
      </c>
      <c r="K36" s="287">
        <f t="shared" si="5"/>
        <v>1521773</v>
      </c>
      <c r="L36" s="287">
        <v>1521773</v>
      </c>
      <c r="M36" s="287">
        <f>L36-N36</f>
        <v>1515311</v>
      </c>
      <c r="N36" s="287">
        <v>6462</v>
      </c>
      <c r="O36" s="288">
        <f>K36-L36</f>
        <v>0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31.5" customHeight="1">
      <c r="A37" s="72" t="s">
        <v>392</v>
      </c>
      <c r="B37" s="65" t="s">
        <v>315</v>
      </c>
      <c r="C37" s="65" t="s">
        <v>33</v>
      </c>
      <c r="D37" s="65" t="s">
        <v>35</v>
      </c>
      <c r="E37" s="64" t="s">
        <v>310</v>
      </c>
      <c r="F37" s="64" t="s">
        <v>226</v>
      </c>
      <c r="G37" s="59" t="s">
        <v>460</v>
      </c>
      <c r="H37" s="286">
        <v>4625999</v>
      </c>
      <c r="I37" s="287">
        <v>5000000</v>
      </c>
      <c r="J37" s="287">
        <v>42868</v>
      </c>
      <c r="K37" s="287">
        <f t="shared" si="5"/>
        <v>4957132</v>
      </c>
      <c r="L37" s="287">
        <v>4957132</v>
      </c>
      <c r="M37" s="287">
        <f>L37-N37</f>
        <v>4509797</v>
      </c>
      <c r="N37" s="287">
        <v>447335</v>
      </c>
      <c r="O37" s="288">
        <f>K37-L37</f>
        <v>0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39.75" customHeight="1">
      <c r="A38" s="70" t="s">
        <v>78</v>
      </c>
      <c r="B38" s="66"/>
      <c r="C38" s="66"/>
      <c r="D38" s="66"/>
      <c r="E38" s="66"/>
      <c r="F38" s="66"/>
      <c r="G38" s="67"/>
      <c r="H38" s="280">
        <f aca="true" t="shared" si="9" ref="H38:O38">SUM(H39:H41)</f>
        <v>2015241</v>
      </c>
      <c r="I38" s="281">
        <f t="shared" si="9"/>
        <v>4431000</v>
      </c>
      <c r="J38" s="281">
        <f t="shared" si="9"/>
        <v>2186556</v>
      </c>
      <c r="K38" s="281">
        <f t="shared" si="9"/>
        <v>2244444</v>
      </c>
      <c r="L38" s="281">
        <f t="shared" si="9"/>
        <v>2244444</v>
      </c>
      <c r="M38" s="281">
        <f t="shared" si="9"/>
        <v>2235634</v>
      </c>
      <c r="N38" s="281">
        <f t="shared" si="9"/>
        <v>8810</v>
      </c>
      <c r="O38" s="282">
        <f t="shared" si="9"/>
        <v>0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31.5" customHeight="1">
      <c r="A39" s="72" t="s">
        <v>392</v>
      </c>
      <c r="B39" s="65" t="s">
        <v>600</v>
      </c>
      <c r="C39" s="65" t="s">
        <v>622</v>
      </c>
      <c r="D39" s="65" t="s">
        <v>603</v>
      </c>
      <c r="E39" s="64" t="s">
        <v>310</v>
      </c>
      <c r="F39" s="64" t="s">
        <v>212</v>
      </c>
      <c r="G39" s="59" t="s">
        <v>387</v>
      </c>
      <c r="H39" s="286">
        <v>1124004</v>
      </c>
      <c r="I39" s="287">
        <v>2466000</v>
      </c>
      <c r="J39" s="287">
        <v>1206456</v>
      </c>
      <c r="K39" s="287">
        <f t="shared" si="5"/>
        <v>1259544</v>
      </c>
      <c r="L39" s="287">
        <v>1259544</v>
      </c>
      <c r="M39" s="287">
        <f>L39-N39</f>
        <v>1256226</v>
      </c>
      <c r="N39" s="287">
        <v>3318</v>
      </c>
      <c r="O39" s="288">
        <f>K39-L39</f>
        <v>0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31.5" customHeight="1">
      <c r="A40" s="72" t="s">
        <v>392</v>
      </c>
      <c r="B40" s="65" t="s">
        <v>601</v>
      </c>
      <c r="C40" s="65" t="s">
        <v>622</v>
      </c>
      <c r="D40" s="65" t="s">
        <v>604</v>
      </c>
      <c r="E40" s="64" t="s">
        <v>310</v>
      </c>
      <c r="F40" s="64" t="s">
        <v>213</v>
      </c>
      <c r="G40" s="59" t="s">
        <v>388</v>
      </c>
      <c r="H40" s="286">
        <v>734663</v>
      </c>
      <c r="I40" s="287">
        <v>1460000</v>
      </c>
      <c r="J40" s="287">
        <v>625400</v>
      </c>
      <c r="K40" s="287">
        <f t="shared" si="5"/>
        <v>834600</v>
      </c>
      <c r="L40" s="287">
        <v>834600</v>
      </c>
      <c r="M40" s="287">
        <f>L40-N40</f>
        <v>831214</v>
      </c>
      <c r="N40" s="287">
        <v>3386</v>
      </c>
      <c r="O40" s="288">
        <f>K40-L40</f>
        <v>0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31.5" customHeight="1">
      <c r="A41" s="72" t="s">
        <v>392</v>
      </c>
      <c r="B41" s="65" t="s">
        <v>602</v>
      </c>
      <c r="C41" s="65" t="s">
        <v>622</v>
      </c>
      <c r="D41" s="65" t="s">
        <v>605</v>
      </c>
      <c r="E41" s="64" t="s">
        <v>310</v>
      </c>
      <c r="F41" s="64" t="s">
        <v>214</v>
      </c>
      <c r="G41" s="59" t="s">
        <v>41</v>
      </c>
      <c r="H41" s="286">
        <v>156574</v>
      </c>
      <c r="I41" s="287">
        <v>505000</v>
      </c>
      <c r="J41" s="287">
        <v>354700</v>
      </c>
      <c r="K41" s="287">
        <f t="shared" si="5"/>
        <v>150300</v>
      </c>
      <c r="L41" s="287">
        <v>150300</v>
      </c>
      <c r="M41" s="287">
        <f>L41-N41</f>
        <v>148194</v>
      </c>
      <c r="N41" s="287">
        <v>2106</v>
      </c>
      <c r="O41" s="288">
        <f>K41-L41</f>
        <v>0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39.75" customHeight="1">
      <c r="A42" s="70" t="s">
        <v>693</v>
      </c>
      <c r="B42" s="66"/>
      <c r="C42" s="66"/>
      <c r="D42" s="66"/>
      <c r="E42" s="66"/>
      <c r="F42" s="66"/>
      <c r="G42" s="67"/>
      <c r="H42" s="280">
        <f aca="true" t="shared" si="10" ref="H42:O42">SUM(H43)</f>
        <v>1080749</v>
      </c>
      <c r="I42" s="281">
        <f t="shared" si="10"/>
        <v>2392000</v>
      </c>
      <c r="J42" s="281">
        <f t="shared" si="10"/>
        <v>1338208</v>
      </c>
      <c r="K42" s="281">
        <f t="shared" si="10"/>
        <v>1053792</v>
      </c>
      <c r="L42" s="281">
        <f t="shared" si="10"/>
        <v>723792</v>
      </c>
      <c r="M42" s="281">
        <f t="shared" si="10"/>
        <v>710678</v>
      </c>
      <c r="N42" s="281">
        <f t="shared" si="10"/>
        <v>13114</v>
      </c>
      <c r="O42" s="282">
        <f t="shared" si="10"/>
        <v>330000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31.5" customHeight="1">
      <c r="A43" s="72" t="s">
        <v>392</v>
      </c>
      <c r="B43" s="65" t="s">
        <v>606</v>
      </c>
      <c r="C43" s="65" t="s">
        <v>622</v>
      </c>
      <c r="D43" s="65" t="s">
        <v>607</v>
      </c>
      <c r="E43" s="64" t="s">
        <v>310</v>
      </c>
      <c r="F43" s="64" t="s">
        <v>215</v>
      </c>
      <c r="G43" s="60" t="s">
        <v>389</v>
      </c>
      <c r="H43" s="286">
        <v>1080749</v>
      </c>
      <c r="I43" s="287">
        <v>2392000</v>
      </c>
      <c r="J43" s="287">
        <v>1338208</v>
      </c>
      <c r="K43" s="287">
        <f t="shared" si="5"/>
        <v>1053792</v>
      </c>
      <c r="L43" s="287">
        <v>723792</v>
      </c>
      <c r="M43" s="287">
        <f>L43-N43</f>
        <v>710678</v>
      </c>
      <c r="N43" s="287">
        <v>13114</v>
      </c>
      <c r="O43" s="288">
        <f>K43-L43</f>
        <v>330000</v>
      </c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5" customHeight="1" thickBot="1">
      <c r="A44" s="157"/>
      <c r="B44" s="158"/>
      <c r="C44" s="158"/>
      <c r="D44" s="158"/>
      <c r="E44" s="158"/>
      <c r="F44" s="158"/>
      <c r="G44" s="159"/>
      <c r="H44" s="160"/>
      <c r="I44" s="160"/>
      <c r="J44" s="160"/>
      <c r="K44" s="160"/>
      <c r="L44" s="160"/>
      <c r="M44" s="160"/>
      <c r="N44" s="160"/>
      <c r="O44" s="161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26.25" thickTop="1">
      <c r="A45" s="55"/>
      <c r="B45" s="55"/>
      <c r="C45" s="55"/>
      <c r="D45" s="55"/>
      <c r="E45" s="55"/>
      <c r="F45" s="55"/>
      <c r="G45" s="61"/>
      <c r="H45" s="61"/>
      <c r="I45" s="44"/>
      <c r="J45" s="44"/>
      <c r="K45" s="44"/>
      <c r="L45" s="44"/>
      <c r="M45" s="44"/>
      <c r="N45" s="55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25.5">
      <c r="A46" s="55"/>
      <c r="B46" s="55"/>
      <c r="C46" s="55"/>
      <c r="D46" s="55"/>
      <c r="E46" s="55"/>
      <c r="F46" s="55"/>
      <c r="G46" s="61"/>
      <c r="H46" s="61"/>
      <c r="I46" s="44"/>
      <c r="J46" s="44"/>
      <c r="K46" s="44"/>
      <c r="L46" s="44"/>
      <c r="M46" s="44"/>
      <c r="N46" s="55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25.5">
      <c r="A47" s="55"/>
      <c r="B47" s="55"/>
      <c r="C47" s="55"/>
      <c r="D47" s="55"/>
      <c r="E47" s="55"/>
      <c r="F47" s="55"/>
      <c r="G47" s="61"/>
      <c r="H47" s="61"/>
      <c r="I47" s="44"/>
      <c r="J47" s="44"/>
      <c r="K47" s="44"/>
      <c r="L47" s="44"/>
      <c r="M47" s="44"/>
      <c r="N47" s="55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25.5">
      <c r="A48" s="55"/>
      <c r="B48" s="55"/>
      <c r="C48" s="55"/>
      <c r="D48" s="55"/>
      <c r="E48" s="55"/>
      <c r="F48" s="55"/>
      <c r="G48" s="61"/>
      <c r="H48" s="61"/>
      <c r="I48" s="44"/>
      <c r="J48" s="44"/>
      <c r="K48" s="44"/>
      <c r="L48" s="44"/>
      <c r="M48" s="44"/>
      <c r="N48" s="55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25.5">
      <c r="A49" s="55"/>
      <c r="B49" s="55"/>
      <c r="C49" s="55"/>
      <c r="D49" s="55"/>
      <c r="E49" s="55"/>
      <c r="F49" s="55"/>
      <c r="G49" s="61"/>
      <c r="H49" s="61"/>
      <c r="I49" s="44"/>
      <c r="J49" s="44"/>
      <c r="K49" s="44"/>
      <c r="L49" s="44"/>
      <c r="M49" s="44"/>
      <c r="N49" s="55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25.5">
      <c r="A50" s="55"/>
      <c r="B50" s="55"/>
      <c r="C50" s="55"/>
      <c r="D50" s="55"/>
      <c r="E50" s="55"/>
      <c r="F50" s="55"/>
      <c r="G50" s="61"/>
      <c r="H50" s="61"/>
      <c r="I50" s="44"/>
      <c r="J50" s="44"/>
      <c r="K50" s="44"/>
      <c r="L50" s="44"/>
      <c r="M50" s="44"/>
      <c r="N50" s="55"/>
      <c r="O50" s="44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25.5">
      <c r="A51" s="55"/>
      <c r="B51" s="55"/>
      <c r="C51" s="55"/>
      <c r="D51" s="55"/>
      <c r="E51" s="55"/>
      <c r="F51" s="55"/>
      <c r="G51" s="61"/>
      <c r="H51" s="61"/>
      <c r="I51" s="44"/>
      <c r="J51" s="44"/>
      <c r="K51" s="44"/>
      <c r="L51" s="44"/>
      <c r="M51" s="44"/>
      <c r="N51" s="55"/>
      <c r="O51" s="44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25.5">
      <c r="A52" s="55"/>
      <c r="B52" s="55"/>
      <c r="C52" s="55"/>
      <c r="D52" s="55"/>
      <c r="E52" s="55"/>
      <c r="F52" s="55"/>
      <c r="G52" s="61"/>
      <c r="H52" s="61"/>
      <c r="I52" s="44"/>
      <c r="J52" s="44"/>
      <c r="K52" s="44"/>
      <c r="L52" s="44"/>
      <c r="M52" s="44"/>
      <c r="N52" s="55"/>
      <c r="O52" s="44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25.5">
      <c r="A53" s="55" t="s">
        <v>368</v>
      </c>
      <c r="B53" s="55"/>
      <c r="C53" s="55"/>
      <c r="D53" s="55"/>
      <c r="E53" s="55"/>
      <c r="F53" s="55"/>
      <c r="G53" s="61"/>
      <c r="H53" s="61"/>
      <c r="I53" s="44"/>
      <c r="J53" s="44"/>
      <c r="K53" s="44"/>
      <c r="L53" s="44"/>
      <c r="M53" s="44"/>
      <c r="N53" s="55"/>
      <c r="O53" s="44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25.5">
      <c r="A54" s="55"/>
      <c r="B54" s="55"/>
      <c r="C54" s="55"/>
      <c r="D54" s="55"/>
      <c r="E54" s="55"/>
      <c r="F54" s="55"/>
      <c r="G54" s="61"/>
      <c r="H54" s="61"/>
      <c r="I54" s="44"/>
      <c r="J54" s="44"/>
      <c r="K54" s="44"/>
      <c r="L54" s="44"/>
      <c r="M54" s="44"/>
      <c r="N54" s="55"/>
      <c r="O54" s="44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25.5">
      <c r="A55" s="55"/>
      <c r="B55" s="55"/>
      <c r="C55" s="55"/>
      <c r="D55" s="55"/>
      <c r="E55" s="55"/>
      <c r="F55" s="55"/>
      <c r="G55" s="61"/>
      <c r="H55" s="61"/>
      <c r="I55" s="44"/>
      <c r="J55" s="44"/>
      <c r="K55" s="44"/>
      <c r="L55" s="44"/>
      <c r="M55" s="44"/>
      <c r="N55" s="55"/>
      <c r="O55" s="44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25.5">
      <c r="A56" s="55"/>
      <c r="B56" s="55"/>
      <c r="C56" s="55"/>
      <c r="D56" s="55"/>
      <c r="E56" s="55"/>
      <c r="F56" s="55"/>
      <c r="G56" s="61"/>
      <c r="H56" s="61"/>
      <c r="I56" s="44"/>
      <c r="J56" s="44"/>
      <c r="K56" s="44"/>
      <c r="L56" s="44"/>
      <c r="M56" s="44"/>
      <c r="N56" s="55"/>
      <c r="O56" s="44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25.5">
      <c r="A57" s="55"/>
      <c r="B57" s="55"/>
      <c r="C57" s="55"/>
      <c r="D57" s="55"/>
      <c r="E57" s="55"/>
      <c r="F57" s="55"/>
      <c r="G57" s="61"/>
      <c r="H57" s="61"/>
      <c r="I57" s="44"/>
      <c r="J57" s="44"/>
      <c r="K57" s="44"/>
      <c r="L57" s="44"/>
      <c r="M57" s="44"/>
      <c r="N57" s="55"/>
      <c r="O57" s="44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25.5">
      <c r="A58" s="55"/>
      <c r="B58" s="55"/>
      <c r="C58" s="55"/>
      <c r="D58" s="55"/>
      <c r="E58" s="55"/>
      <c r="F58" s="55"/>
      <c r="G58" s="61"/>
      <c r="H58" s="61"/>
      <c r="I58" s="44"/>
      <c r="J58" s="44"/>
      <c r="K58" s="44"/>
      <c r="L58" s="44"/>
      <c r="M58" s="44"/>
      <c r="N58" s="55"/>
      <c r="O58" s="44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25.5">
      <c r="A59" s="55"/>
      <c r="B59" s="55"/>
      <c r="C59" s="55"/>
      <c r="D59" s="55"/>
      <c r="E59" s="55"/>
      <c r="F59" s="55"/>
      <c r="G59" s="61"/>
      <c r="H59" s="61"/>
      <c r="I59" s="44"/>
      <c r="J59" s="44"/>
      <c r="K59" s="44"/>
      <c r="L59" s="44"/>
      <c r="M59" s="44"/>
      <c r="N59" s="55"/>
      <c r="O59" s="44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25.5">
      <c r="A60" s="55"/>
      <c r="B60" s="55"/>
      <c r="C60" s="55"/>
      <c r="D60" s="55"/>
      <c r="E60" s="55"/>
      <c r="F60" s="55"/>
      <c r="G60" s="61"/>
      <c r="H60" s="61"/>
      <c r="I60" s="44"/>
      <c r="J60" s="44"/>
      <c r="K60" s="44"/>
      <c r="L60" s="44"/>
      <c r="M60" s="44"/>
      <c r="N60" s="55"/>
      <c r="O60" s="44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25.5">
      <c r="A61" s="55"/>
      <c r="B61" s="55"/>
      <c r="C61" s="55"/>
      <c r="D61" s="55"/>
      <c r="E61" s="55"/>
      <c r="F61" s="55"/>
      <c r="G61" s="61"/>
      <c r="H61" s="61"/>
      <c r="I61" s="44"/>
      <c r="J61" s="44"/>
      <c r="K61" s="44"/>
      <c r="L61" s="44"/>
      <c r="M61" s="44"/>
      <c r="N61" s="55"/>
      <c r="O61" s="44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25.5">
      <c r="A62" s="55"/>
      <c r="B62" s="55"/>
      <c r="C62" s="55"/>
      <c r="D62" s="55"/>
      <c r="E62" s="55"/>
      <c r="F62" s="55"/>
      <c r="G62" s="61"/>
      <c r="H62" s="61"/>
      <c r="I62" s="44"/>
      <c r="J62" s="44"/>
      <c r="K62" s="44"/>
      <c r="L62" s="44"/>
      <c r="M62" s="44"/>
      <c r="N62" s="55"/>
      <c r="O62" s="44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25.5">
      <c r="A63" s="55"/>
      <c r="B63" s="55"/>
      <c r="C63" s="55"/>
      <c r="D63" s="55"/>
      <c r="E63" s="55"/>
      <c r="F63" s="55"/>
      <c r="G63" s="61"/>
      <c r="H63" s="61"/>
      <c r="I63" s="61"/>
      <c r="J63" s="61"/>
      <c r="K63" s="61"/>
      <c r="L63" s="61"/>
      <c r="M63" s="61"/>
      <c r="N63" s="55"/>
      <c r="O63" s="44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25.5">
      <c r="A64" s="55"/>
      <c r="B64" s="55"/>
      <c r="C64" s="55"/>
      <c r="D64" s="55"/>
      <c r="E64" s="55"/>
      <c r="F64" s="55"/>
      <c r="G64" s="61"/>
      <c r="H64" s="61"/>
      <c r="I64" s="61"/>
      <c r="J64" s="61"/>
      <c r="K64" s="61"/>
      <c r="L64" s="61"/>
      <c r="M64" s="61"/>
      <c r="N64" s="55"/>
      <c r="O64" s="44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25.5">
      <c r="A65" s="55"/>
      <c r="B65" s="55"/>
      <c r="C65" s="55"/>
      <c r="D65" s="55"/>
      <c r="E65" s="55"/>
      <c r="F65" s="55"/>
      <c r="G65" s="61"/>
      <c r="H65" s="61"/>
      <c r="I65" s="61"/>
      <c r="J65" s="61"/>
      <c r="K65" s="61"/>
      <c r="L65" s="61"/>
      <c r="M65" s="61"/>
      <c r="N65" s="55"/>
      <c r="O65" s="44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25.5">
      <c r="A66" s="55"/>
      <c r="B66" s="55"/>
      <c r="C66" s="55"/>
      <c r="D66" s="55"/>
      <c r="E66" s="55"/>
      <c r="F66" s="55"/>
      <c r="G66" s="61"/>
      <c r="H66" s="61"/>
      <c r="I66" s="61"/>
      <c r="J66" s="61"/>
      <c r="K66" s="61"/>
      <c r="L66" s="61"/>
      <c r="M66" s="61"/>
      <c r="N66" s="55"/>
      <c r="O66" s="44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25.5">
      <c r="A67" s="55"/>
      <c r="B67" s="55"/>
      <c r="C67" s="55"/>
      <c r="D67" s="55"/>
      <c r="E67" s="55"/>
      <c r="F67" s="55"/>
      <c r="G67" s="61"/>
      <c r="H67" s="61"/>
      <c r="I67" s="61"/>
      <c r="J67" s="61"/>
      <c r="K67" s="61"/>
      <c r="L67" s="61"/>
      <c r="M67" s="61"/>
      <c r="N67" s="55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25.5">
      <c r="A68" s="55"/>
      <c r="B68" s="55"/>
      <c r="C68" s="55"/>
      <c r="D68" s="55"/>
      <c r="E68" s="55"/>
      <c r="F68" s="55"/>
      <c r="G68" s="61"/>
      <c r="H68" s="61"/>
      <c r="I68" s="61"/>
      <c r="J68" s="61"/>
      <c r="K68" s="61"/>
      <c r="L68" s="61"/>
      <c r="M68" s="61"/>
      <c r="N68" s="55"/>
      <c r="O68" s="44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25.5">
      <c r="A69" s="55"/>
      <c r="B69" s="55"/>
      <c r="C69" s="55"/>
      <c r="D69" s="55"/>
      <c r="E69" s="55"/>
      <c r="F69" s="55"/>
      <c r="G69" s="61"/>
      <c r="H69" s="61"/>
      <c r="I69" s="61"/>
      <c r="J69" s="61"/>
      <c r="K69" s="61"/>
      <c r="L69" s="61"/>
      <c r="M69" s="61"/>
      <c r="N69" s="55"/>
      <c r="O69" s="44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25.5">
      <c r="A70" s="55"/>
      <c r="B70" s="55"/>
      <c r="C70" s="55"/>
      <c r="D70" s="55"/>
      <c r="E70" s="55"/>
      <c r="F70" s="55"/>
      <c r="G70" s="61"/>
      <c r="H70" s="61"/>
      <c r="I70" s="61"/>
      <c r="J70" s="61"/>
      <c r="K70" s="61"/>
      <c r="L70" s="61"/>
      <c r="M70" s="61"/>
      <c r="N70" s="55"/>
      <c r="O70" s="44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25.5">
      <c r="A71" s="55"/>
      <c r="B71" s="55"/>
      <c r="C71" s="55"/>
      <c r="D71" s="55"/>
      <c r="E71" s="55"/>
      <c r="F71" s="55"/>
      <c r="G71" s="61"/>
      <c r="H71" s="61"/>
      <c r="I71" s="61"/>
      <c r="J71" s="61"/>
      <c r="K71" s="61"/>
      <c r="L71" s="61"/>
      <c r="M71" s="61"/>
      <c r="N71" s="55"/>
      <c r="O71" s="44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25.5">
      <c r="A72" s="55"/>
      <c r="B72" s="55"/>
      <c r="C72" s="55"/>
      <c r="D72" s="55"/>
      <c r="E72" s="55"/>
      <c r="F72" s="55"/>
      <c r="G72" s="61"/>
      <c r="H72" s="61"/>
      <c r="I72" s="61"/>
      <c r="J72" s="61"/>
      <c r="K72" s="61"/>
      <c r="L72" s="61"/>
      <c r="M72" s="61"/>
      <c r="N72" s="55"/>
      <c r="O72" s="44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25.5">
      <c r="A73" s="55"/>
      <c r="B73" s="55"/>
      <c r="C73" s="55"/>
      <c r="D73" s="55"/>
      <c r="E73" s="55"/>
      <c r="F73" s="55"/>
      <c r="G73" s="61"/>
      <c r="H73" s="61"/>
      <c r="I73" s="61"/>
      <c r="J73" s="61"/>
      <c r="K73" s="61"/>
      <c r="L73" s="61"/>
      <c r="M73" s="61"/>
      <c r="N73" s="55"/>
      <c r="O73" s="44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25.5">
      <c r="A74" s="55"/>
      <c r="B74" s="55"/>
      <c r="C74" s="55"/>
      <c r="D74" s="55"/>
      <c r="E74" s="55"/>
      <c r="F74" s="55"/>
      <c r="G74" s="61"/>
      <c r="H74" s="61"/>
      <c r="I74" s="61"/>
      <c r="J74" s="61"/>
      <c r="K74" s="61"/>
      <c r="L74" s="61"/>
      <c r="M74" s="61"/>
      <c r="N74" s="55"/>
      <c r="O74" s="44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25.5">
      <c r="A75" s="55"/>
      <c r="B75" s="55"/>
      <c r="C75" s="55"/>
      <c r="D75" s="55"/>
      <c r="E75" s="55"/>
      <c r="F75" s="55"/>
      <c r="G75" s="61"/>
      <c r="H75" s="61"/>
      <c r="I75" s="61"/>
      <c r="J75" s="61"/>
      <c r="K75" s="61"/>
      <c r="L75" s="61"/>
      <c r="M75" s="61"/>
      <c r="N75" s="55"/>
      <c r="O75" s="44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  <row r="76" spans="1:32" ht="25.5">
      <c r="A76" s="55"/>
      <c r="B76" s="55"/>
      <c r="C76" s="55"/>
      <c r="D76" s="55"/>
      <c r="E76" s="55"/>
      <c r="F76" s="55"/>
      <c r="G76" s="61"/>
      <c r="H76" s="61"/>
      <c r="I76" s="61"/>
      <c r="J76" s="61"/>
      <c r="K76" s="61"/>
      <c r="L76" s="61"/>
      <c r="M76" s="61"/>
      <c r="N76" s="55"/>
      <c r="O76" s="44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</row>
    <row r="77" spans="1:32" ht="25.5">
      <c r="A77" s="55"/>
      <c r="B77" s="55"/>
      <c r="C77" s="55"/>
      <c r="D77" s="55"/>
      <c r="E77" s="55"/>
      <c r="F77" s="55"/>
      <c r="G77" s="61"/>
      <c r="H77" s="61"/>
      <c r="I77" s="61"/>
      <c r="J77" s="61"/>
      <c r="K77" s="61"/>
      <c r="L77" s="61"/>
      <c r="M77" s="61"/>
      <c r="N77" s="55"/>
      <c r="O77" s="44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 spans="1:32" ht="25.5">
      <c r="A78" s="55"/>
      <c r="B78" s="55"/>
      <c r="C78" s="55"/>
      <c r="D78" s="55"/>
      <c r="E78" s="55"/>
      <c r="F78" s="55"/>
      <c r="G78" s="61"/>
      <c r="H78" s="61"/>
      <c r="I78" s="61"/>
      <c r="J78" s="61"/>
      <c r="K78" s="61"/>
      <c r="L78" s="61"/>
      <c r="M78" s="61"/>
      <c r="N78" s="55"/>
      <c r="O78" s="44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</row>
    <row r="79" spans="1:32" ht="25.5">
      <c r="A79" s="55"/>
      <c r="B79" s="55"/>
      <c r="C79" s="55"/>
      <c r="D79" s="55"/>
      <c r="E79" s="55"/>
      <c r="F79" s="55"/>
      <c r="G79" s="61"/>
      <c r="H79" s="61"/>
      <c r="I79" s="61"/>
      <c r="J79" s="61"/>
      <c r="K79" s="61"/>
      <c r="L79" s="61"/>
      <c r="M79" s="61"/>
      <c r="N79" s="55"/>
      <c r="O79" s="44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 spans="1:32" ht="25.5">
      <c r="A80" s="55"/>
      <c r="B80" s="55"/>
      <c r="C80" s="55"/>
      <c r="D80" s="55"/>
      <c r="E80" s="55"/>
      <c r="F80" s="55"/>
      <c r="G80" s="61"/>
      <c r="H80" s="61"/>
      <c r="I80" s="61"/>
      <c r="J80" s="61"/>
      <c r="K80" s="61"/>
      <c r="L80" s="61"/>
      <c r="M80" s="61"/>
      <c r="N80" s="55"/>
      <c r="O80" s="44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 spans="1:32" ht="25.5">
      <c r="A81" s="55"/>
      <c r="B81" s="55"/>
      <c r="C81" s="55"/>
      <c r="D81" s="55"/>
      <c r="E81" s="55"/>
      <c r="F81" s="55"/>
      <c r="G81" s="61"/>
      <c r="H81" s="61"/>
      <c r="I81" s="61"/>
      <c r="J81" s="61"/>
      <c r="K81" s="61"/>
      <c r="L81" s="61"/>
      <c r="M81" s="61"/>
      <c r="N81" s="55"/>
      <c r="O81" s="44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spans="1:32" ht="25.5">
      <c r="A82" s="55"/>
      <c r="B82" s="55"/>
      <c r="C82" s="55"/>
      <c r="D82" s="55"/>
      <c r="E82" s="55"/>
      <c r="F82" s="55"/>
      <c r="G82" s="61"/>
      <c r="H82" s="61"/>
      <c r="I82" s="61"/>
      <c r="J82" s="61"/>
      <c r="K82" s="61"/>
      <c r="L82" s="61"/>
      <c r="M82" s="61"/>
      <c r="N82" s="55"/>
      <c r="O82" s="44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 spans="1:32" ht="25.5">
      <c r="A83" s="55"/>
      <c r="B83" s="55"/>
      <c r="C83" s="55"/>
      <c r="D83" s="55"/>
      <c r="E83" s="55"/>
      <c r="F83" s="55"/>
      <c r="G83" s="61"/>
      <c r="H83" s="61"/>
      <c r="I83" s="61"/>
      <c r="J83" s="61"/>
      <c r="K83" s="61"/>
      <c r="L83" s="61"/>
      <c r="M83" s="61"/>
      <c r="N83" s="55"/>
      <c r="O83" s="44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 spans="1:32" ht="25.5">
      <c r="A84" s="55"/>
      <c r="B84" s="55"/>
      <c r="C84" s="55"/>
      <c r="D84" s="55"/>
      <c r="E84" s="55"/>
      <c r="F84" s="55"/>
      <c r="G84" s="61"/>
      <c r="H84" s="61"/>
      <c r="I84" s="61"/>
      <c r="J84" s="61"/>
      <c r="K84" s="61"/>
      <c r="L84" s="61"/>
      <c r="M84" s="61"/>
      <c r="N84" s="55"/>
      <c r="O84" s="44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spans="1:32" ht="25.5">
      <c r="A85" s="55"/>
      <c r="B85" s="55"/>
      <c r="C85" s="55"/>
      <c r="D85" s="55"/>
      <c r="E85" s="55"/>
      <c r="F85" s="55"/>
      <c r="G85" s="61"/>
      <c r="H85" s="61"/>
      <c r="I85" s="61"/>
      <c r="J85" s="61"/>
      <c r="K85" s="61"/>
      <c r="L85" s="61"/>
      <c r="M85" s="61"/>
      <c r="N85" s="55"/>
      <c r="O85" s="44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 spans="1:32" ht="25.5">
      <c r="A86" s="55"/>
      <c r="B86" s="55"/>
      <c r="C86" s="55"/>
      <c r="D86" s="55"/>
      <c r="E86" s="55"/>
      <c r="F86" s="55"/>
      <c r="G86" s="61"/>
      <c r="H86" s="61"/>
      <c r="I86" s="61"/>
      <c r="J86" s="61"/>
      <c r="K86" s="61"/>
      <c r="L86" s="61"/>
      <c r="M86" s="61"/>
      <c r="N86" s="55"/>
      <c r="O86" s="44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 spans="1:32" ht="25.5">
      <c r="A87" s="55"/>
      <c r="B87" s="55"/>
      <c r="C87" s="55"/>
      <c r="D87" s="55"/>
      <c r="E87" s="55"/>
      <c r="F87" s="55"/>
      <c r="G87" s="61"/>
      <c r="H87" s="61"/>
      <c r="I87" s="61"/>
      <c r="J87" s="61"/>
      <c r="K87" s="61"/>
      <c r="L87" s="61"/>
      <c r="M87" s="61"/>
      <c r="N87" s="55"/>
      <c r="O87" s="44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 spans="1:32" ht="25.5">
      <c r="A88" s="55"/>
      <c r="B88" s="55"/>
      <c r="C88" s="55"/>
      <c r="D88" s="55"/>
      <c r="E88" s="55"/>
      <c r="F88" s="55"/>
      <c r="G88" s="61"/>
      <c r="H88" s="61"/>
      <c r="I88" s="61"/>
      <c r="J88" s="61"/>
      <c r="K88" s="61"/>
      <c r="L88" s="61"/>
      <c r="M88" s="61"/>
      <c r="N88" s="55"/>
      <c r="O88" s="44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  <row r="89" spans="1:32" ht="25.5">
      <c r="A89" s="55"/>
      <c r="B89" s="55"/>
      <c r="C89" s="55"/>
      <c r="D89" s="55"/>
      <c r="E89" s="55"/>
      <c r="F89" s="55"/>
      <c r="G89" s="61"/>
      <c r="H89" s="61"/>
      <c r="I89" s="61"/>
      <c r="J89" s="61"/>
      <c r="K89" s="61"/>
      <c r="L89" s="61"/>
      <c r="M89" s="61"/>
      <c r="N89" s="55"/>
      <c r="O89" s="44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ht="25.5">
      <c r="A90" s="55"/>
      <c r="B90" s="55"/>
      <c r="C90" s="55"/>
      <c r="D90" s="55"/>
      <c r="E90" s="55"/>
      <c r="F90" s="55"/>
      <c r="G90" s="61"/>
      <c r="H90" s="61"/>
      <c r="I90" s="61"/>
      <c r="J90" s="61"/>
      <c r="K90" s="61"/>
      <c r="L90" s="61"/>
      <c r="M90" s="61"/>
      <c r="N90" s="55"/>
      <c r="O90" s="44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ht="25.5">
      <c r="A91" s="55"/>
      <c r="B91" s="55"/>
      <c r="C91" s="55"/>
      <c r="D91" s="55"/>
      <c r="E91" s="55"/>
      <c r="F91" s="55"/>
      <c r="G91" s="61"/>
      <c r="H91" s="61"/>
      <c r="I91" s="61"/>
      <c r="J91" s="61"/>
      <c r="K91" s="61"/>
      <c r="L91" s="61"/>
      <c r="M91" s="61"/>
      <c r="N91" s="55"/>
      <c r="O91" s="44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25.5">
      <c r="A92" s="55"/>
      <c r="B92" s="55"/>
      <c r="C92" s="55"/>
      <c r="D92" s="55"/>
      <c r="E92" s="55"/>
      <c r="F92" s="55"/>
      <c r="G92" s="61"/>
      <c r="H92" s="61"/>
      <c r="I92" s="61"/>
      <c r="J92" s="61"/>
      <c r="K92" s="61"/>
      <c r="L92" s="61"/>
      <c r="M92" s="61"/>
      <c r="N92" s="55"/>
      <c r="O92" s="44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25.5">
      <c r="A93" s="55"/>
      <c r="B93" s="55"/>
      <c r="C93" s="55"/>
      <c r="D93" s="55"/>
      <c r="E93" s="55"/>
      <c r="F93" s="55"/>
      <c r="G93" s="61"/>
      <c r="H93" s="61"/>
      <c r="I93" s="61"/>
      <c r="J93" s="61"/>
      <c r="K93" s="61"/>
      <c r="L93" s="61"/>
      <c r="M93" s="61"/>
      <c r="N93" s="55"/>
      <c r="O93" s="44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25.5">
      <c r="A94" s="55"/>
      <c r="B94" s="55"/>
      <c r="C94" s="55"/>
      <c r="D94" s="55"/>
      <c r="E94" s="55"/>
      <c r="F94" s="55"/>
      <c r="G94" s="61"/>
      <c r="H94" s="61"/>
      <c r="I94" s="61"/>
      <c r="J94" s="61"/>
      <c r="K94" s="61"/>
      <c r="L94" s="61"/>
      <c r="M94" s="61"/>
      <c r="N94" s="55"/>
      <c r="O94" s="44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25.5">
      <c r="A95" s="55"/>
      <c r="B95" s="55"/>
      <c r="C95" s="55"/>
      <c r="D95" s="55"/>
      <c r="E95" s="55"/>
      <c r="F95" s="55"/>
      <c r="G95" s="61"/>
      <c r="H95" s="61"/>
      <c r="I95" s="61"/>
      <c r="J95" s="61"/>
      <c r="K95" s="61"/>
      <c r="L95" s="61"/>
      <c r="M95" s="61"/>
      <c r="N95" s="55"/>
      <c r="O95" s="44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25.5">
      <c r="A96" s="55"/>
      <c r="B96" s="55"/>
      <c r="C96" s="55"/>
      <c r="D96" s="55"/>
      <c r="E96" s="55"/>
      <c r="F96" s="55"/>
      <c r="G96" s="61"/>
      <c r="H96" s="61"/>
      <c r="I96" s="61"/>
      <c r="J96" s="61"/>
      <c r="K96" s="61"/>
      <c r="L96" s="61"/>
      <c r="M96" s="61"/>
      <c r="N96" s="55"/>
      <c r="O96" s="44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25.5">
      <c r="A97" s="55"/>
      <c r="B97" s="55"/>
      <c r="C97" s="55"/>
      <c r="D97" s="55"/>
      <c r="E97" s="55"/>
      <c r="F97" s="55"/>
      <c r="G97" s="61"/>
      <c r="H97" s="61"/>
      <c r="I97" s="61"/>
      <c r="J97" s="61"/>
      <c r="K97" s="61"/>
      <c r="L97" s="61"/>
      <c r="M97" s="61"/>
      <c r="N97" s="55"/>
      <c r="O97" s="44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25.5">
      <c r="A98" s="55"/>
      <c r="B98" s="55"/>
      <c r="C98" s="55"/>
      <c r="D98" s="55"/>
      <c r="E98" s="55"/>
      <c r="F98" s="55"/>
      <c r="G98" s="61"/>
      <c r="H98" s="61"/>
      <c r="I98" s="61"/>
      <c r="J98" s="61"/>
      <c r="K98" s="61"/>
      <c r="L98" s="61"/>
      <c r="M98" s="61"/>
      <c r="N98" s="55"/>
      <c r="O98" s="44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25.5">
      <c r="A99" s="55"/>
      <c r="B99" s="55"/>
      <c r="C99" s="55"/>
      <c r="D99" s="55"/>
      <c r="E99" s="55"/>
      <c r="F99" s="55"/>
      <c r="G99" s="61"/>
      <c r="H99" s="61"/>
      <c r="I99" s="61"/>
      <c r="J99" s="61"/>
      <c r="K99" s="61"/>
      <c r="L99" s="61"/>
      <c r="M99" s="61"/>
      <c r="N99" s="55"/>
      <c r="O99" s="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25.5">
      <c r="A100" s="55"/>
      <c r="B100" s="55"/>
      <c r="C100" s="55"/>
      <c r="D100" s="55"/>
      <c r="E100" s="55"/>
      <c r="F100" s="55"/>
      <c r="G100" s="61"/>
      <c r="H100" s="61"/>
      <c r="I100" s="61"/>
      <c r="J100" s="61"/>
      <c r="K100" s="61"/>
      <c r="L100" s="61"/>
      <c r="M100" s="61"/>
      <c r="N100" s="55"/>
      <c r="O100" s="44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25.5">
      <c r="A101" s="55"/>
      <c r="B101" s="55"/>
      <c r="C101" s="55"/>
      <c r="D101" s="55"/>
      <c r="E101" s="55"/>
      <c r="F101" s="55"/>
      <c r="G101" s="61"/>
      <c r="H101" s="61"/>
      <c r="I101" s="61"/>
      <c r="J101" s="61"/>
      <c r="K101" s="61"/>
      <c r="L101" s="61"/>
      <c r="M101" s="61"/>
      <c r="N101" s="55"/>
      <c r="O101" s="44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25.5">
      <c r="A102" s="55"/>
      <c r="B102" s="55"/>
      <c r="C102" s="55"/>
      <c r="D102" s="55"/>
      <c r="E102" s="55"/>
      <c r="F102" s="55"/>
      <c r="G102" s="61"/>
      <c r="H102" s="61"/>
      <c r="I102" s="61"/>
      <c r="J102" s="61"/>
      <c r="K102" s="61"/>
      <c r="L102" s="61"/>
      <c r="M102" s="61"/>
      <c r="N102" s="55"/>
      <c r="O102" s="44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ht="25.5">
      <c r="A103" s="55"/>
      <c r="B103" s="55"/>
      <c r="C103" s="55"/>
      <c r="D103" s="55"/>
      <c r="E103" s="55"/>
      <c r="F103" s="55"/>
      <c r="G103" s="61"/>
      <c r="H103" s="61"/>
      <c r="I103" s="61"/>
      <c r="J103" s="61"/>
      <c r="K103" s="61"/>
      <c r="L103" s="61"/>
      <c r="M103" s="61"/>
      <c r="N103" s="55"/>
      <c r="O103" s="44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ht="25.5">
      <c r="A104" s="55"/>
      <c r="B104" s="55"/>
      <c r="C104" s="55"/>
      <c r="D104" s="55"/>
      <c r="E104" s="55"/>
      <c r="F104" s="55"/>
      <c r="G104" s="61"/>
      <c r="H104" s="61"/>
      <c r="I104" s="61"/>
      <c r="J104" s="61"/>
      <c r="K104" s="61"/>
      <c r="L104" s="61"/>
      <c r="M104" s="61"/>
      <c r="N104" s="55"/>
      <c r="O104" s="44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25.5">
      <c r="A105" s="55"/>
      <c r="B105" s="55"/>
      <c r="C105" s="55"/>
      <c r="D105" s="55"/>
      <c r="E105" s="55"/>
      <c r="F105" s="55"/>
      <c r="G105" s="61"/>
      <c r="H105" s="61"/>
      <c r="I105" s="61"/>
      <c r="J105" s="61"/>
      <c r="K105" s="61"/>
      <c r="L105" s="61"/>
      <c r="M105" s="61"/>
      <c r="N105" s="55"/>
      <c r="O105" s="44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:32" ht="25.5">
      <c r="A106" s="55"/>
      <c r="B106" s="55"/>
      <c r="C106" s="55"/>
      <c r="D106" s="55"/>
      <c r="E106" s="55"/>
      <c r="F106" s="55"/>
      <c r="G106" s="61"/>
      <c r="H106" s="61"/>
      <c r="I106" s="61"/>
      <c r="J106" s="61"/>
      <c r="K106" s="61"/>
      <c r="L106" s="61"/>
      <c r="M106" s="61"/>
      <c r="N106" s="55"/>
      <c r="O106" s="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:32" ht="25.5">
      <c r="A107" s="55"/>
      <c r="B107" s="55"/>
      <c r="C107" s="55"/>
      <c r="D107" s="55"/>
      <c r="E107" s="55"/>
      <c r="F107" s="55"/>
      <c r="G107" s="61"/>
      <c r="H107" s="61"/>
      <c r="I107" s="61"/>
      <c r="J107" s="61"/>
      <c r="K107" s="61"/>
      <c r="L107" s="61"/>
      <c r="M107" s="61"/>
      <c r="N107" s="55"/>
      <c r="O107" s="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ht="25.5">
      <c r="A108" s="55"/>
      <c r="B108" s="55"/>
      <c r="C108" s="55"/>
      <c r="D108" s="55"/>
      <c r="E108" s="55"/>
      <c r="F108" s="55"/>
      <c r="G108" s="61"/>
      <c r="H108" s="61"/>
      <c r="I108" s="61"/>
      <c r="J108" s="61"/>
      <c r="K108" s="61"/>
      <c r="L108" s="61"/>
      <c r="M108" s="61"/>
      <c r="N108" s="55"/>
      <c r="O108" s="44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:32" ht="25.5">
      <c r="A109" s="55"/>
      <c r="B109" s="55"/>
      <c r="C109" s="55"/>
      <c r="D109" s="55"/>
      <c r="E109" s="55"/>
      <c r="F109" s="55"/>
      <c r="G109" s="61"/>
      <c r="H109" s="61"/>
      <c r="I109" s="61"/>
      <c r="J109" s="61"/>
      <c r="K109" s="61"/>
      <c r="L109" s="61"/>
      <c r="M109" s="61"/>
      <c r="N109" s="55"/>
      <c r="O109" s="44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 ht="25.5">
      <c r="A110" s="55"/>
      <c r="B110" s="55"/>
      <c r="C110" s="55"/>
      <c r="D110" s="55"/>
      <c r="E110" s="55"/>
      <c r="F110" s="55"/>
      <c r="G110" s="61"/>
      <c r="H110" s="61"/>
      <c r="I110" s="61"/>
      <c r="J110" s="61"/>
      <c r="K110" s="61"/>
      <c r="L110" s="61"/>
      <c r="M110" s="61"/>
      <c r="N110" s="55"/>
      <c r="O110" s="44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:32" ht="25.5">
      <c r="A111" s="55"/>
      <c r="B111" s="55"/>
      <c r="C111" s="55"/>
      <c r="D111" s="55"/>
      <c r="E111" s="55"/>
      <c r="F111" s="55"/>
      <c r="G111" s="61"/>
      <c r="H111" s="61"/>
      <c r="I111" s="61"/>
      <c r="J111" s="61"/>
      <c r="K111" s="61"/>
      <c r="L111" s="61"/>
      <c r="M111" s="61"/>
      <c r="N111" s="55"/>
      <c r="O111" s="44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:32" ht="25.5">
      <c r="A112" s="55"/>
      <c r="B112" s="55"/>
      <c r="C112" s="55"/>
      <c r="D112" s="55"/>
      <c r="E112" s="55"/>
      <c r="F112" s="55"/>
      <c r="G112" s="61"/>
      <c r="H112" s="61"/>
      <c r="I112" s="61"/>
      <c r="J112" s="61"/>
      <c r="K112" s="61"/>
      <c r="L112" s="61"/>
      <c r="M112" s="61"/>
      <c r="N112" s="55"/>
      <c r="O112" s="44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:32" ht="25.5">
      <c r="A113" s="55"/>
      <c r="B113" s="55"/>
      <c r="C113" s="55"/>
      <c r="D113" s="55"/>
      <c r="E113" s="55"/>
      <c r="F113" s="55"/>
      <c r="G113" s="61"/>
      <c r="H113" s="61"/>
      <c r="I113" s="61"/>
      <c r="J113" s="61"/>
      <c r="K113" s="61"/>
      <c r="L113" s="61"/>
      <c r="M113" s="61"/>
      <c r="N113" s="55"/>
      <c r="O113" s="44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:32" ht="25.5">
      <c r="A114" s="55"/>
      <c r="B114" s="55"/>
      <c r="C114" s="55"/>
      <c r="D114" s="55"/>
      <c r="E114" s="55"/>
      <c r="F114" s="55"/>
      <c r="G114" s="61"/>
      <c r="H114" s="61"/>
      <c r="I114" s="61"/>
      <c r="J114" s="61"/>
      <c r="K114" s="61"/>
      <c r="L114" s="61"/>
      <c r="M114" s="61"/>
      <c r="N114" s="55"/>
      <c r="O114" s="44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:32" ht="25.5">
      <c r="A115" s="55"/>
      <c r="B115" s="55"/>
      <c r="C115" s="55"/>
      <c r="D115" s="55"/>
      <c r="E115" s="55"/>
      <c r="F115" s="55"/>
      <c r="G115" s="61"/>
      <c r="H115" s="61"/>
      <c r="I115" s="61"/>
      <c r="J115" s="61"/>
      <c r="K115" s="61"/>
      <c r="L115" s="61"/>
      <c r="M115" s="61"/>
      <c r="N115" s="55"/>
      <c r="O115" s="44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:32" ht="25.5">
      <c r="A116" s="55"/>
      <c r="B116" s="55"/>
      <c r="C116" s="55"/>
      <c r="D116" s="55"/>
      <c r="E116" s="55"/>
      <c r="F116" s="55"/>
      <c r="G116" s="61"/>
      <c r="H116" s="61"/>
      <c r="I116" s="61"/>
      <c r="J116" s="61"/>
      <c r="K116" s="61"/>
      <c r="L116" s="61"/>
      <c r="M116" s="61"/>
      <c r="N116" s="55"/>
      <c r="O116" s="44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:32" ht="25.5">
      <c r="A117" s="55"/>
      <c r="B117" s="55"/>
      <c r="C117" s="55"/>
      <c r="D117" s="55"/>
      <c r="E117" s="55"/>
      <c r="F117" s="55"/>
      <c r="G117" s="61"/>
      <c r="H117" s="61"/>
      <c r="I117" s="61"/>
      <c r="J117" s="61"/>
      <c r="K117" s="61"/>
      <c r="L117" s="61"/>
      <c r="M117" s="61"/>
      <c r="N117" s="55"/>
      <c r="O117" s="44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:32" ht="25.5">
      <c r="A118" s="55"/>
      <c r="B118" s="55"/>
      <c r="C118" s="55"/>
      <c r="D118" s="55"/>
      <c r="E118" s="55"/>
      <c r="F118" s="55"/>
      <c r="G118" s="61"/>
      <c r="H118" s="61"/>
      <c r="I118" s="61"/>
      <c r="J118" s="61"/>
      <c r="K118" s="61"/>
      <c r="L118" s="61"/>
      <c r="M118" s="61"/>
      <c r="N118" s="55"/>
      <c r="O118" s="44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:32" ht="25.5">
      <c r="A119" s="55"/>
      <c r="B119" s="55"/>
      <c r="C119" s="55"/>
      <c r="D119" s="55"/>
      <c r="E119" s="55"/>
      <c r="F119" s="55"/>
      <c r="G119" s="61"/>
      <c r="H119" s="61"/>
      <c r="I119" s="61"/>
      <c r="J119" s="61"/>
      <c r="K119" s="61"/>
      <c r="L119" s="61"/>
      <c r="M119" s="61"/>
      <c r="N119" s="55"/>
      <c r="O119" s="44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:32" ht="25.5">
      <c r="A120" s="55"/>
      <c r="B120" s="55"/>
      <c r="C120" s="55"/>
      <c r="D120" s="55"/>
      <c r="E120" s="55"/>
      <c r="F120" s="55"/>
      <c r="G120" s="61"/>
      <c r="H120" s="61"/>
      <c r="I120" s="61"/>
      <c r="J120" s="61"/>
      <c r="K120" s="61"/>
      <c r="L120" s="61"/>
      <c r="M120" s="61"/>
      <c r="N120" s="55"/>
      <c r="O120" s="44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:32" ht="25.5">
      <c r="A121" s="55"/>
      <c r="B121" s="55"/>
      <c r="C121" s="55"/>
      <c r="D121" s="55"/>
      <c r="E121" s="55"/>
      <c r="F121" s="55"/>
      <c r="G121" s="61"/>
      <c r="H121" s="61"/>
      <c r="I121" s="61"/>
      <c r="J121" s="61"/>
      <c r="K121" s="61"/>
      <c r="L121" s="61"/>
      <c r="M121" s="61"/>
      <c r="N121" s="55"/>
      <c r="O121" s="44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:32" ht="25.5">
      <c r="A122" s="55"/>
      <c r="B122" s="55"/>
      <c r="C122" s="55"/>
      <c r="D122" s="55"/>
      <c r="E122" s="55"/>
      <c r="F122" s="55"/>
      <c r="G122" s="61"/>
      <c r="H122" s="61"/>
      <c r="I122" s="61"/>
      <c r="J122" s="61"/>
      <c r="K122" s="61"/>
      <c r="L122" s="61"/>
      <c r="M122" s="61"/>
      <c r="N122" s="55"/>
      <c r="O122" s="44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:32" ht="25.5">
      <c r="A123" s="55"/>
      <c r="B123" s="55"/>
      <c r="C123" s="55"/>
      <c r="D123" s="55"/>
      <c r="E123" s="55"/>
      <c r="F123" s="55"/>
      <c r="G123" s="61"/>
      <c r="H123" s="61"/>
      <c r="I123" s="61"/>
      <c r="J123" s="61"/>
      <c r="K123" s="61"/>
      <c r="L123" s="61"/>
      <c r="M123" s="61"/>
      <c r="N123" s="55"/>
      <c r="O123" s="44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:32" ht="25.5">
      <c r="A124" s="55"/>
      <c r="B124" s="55"/>
      <c r="C124" s="55"/>
      <c r="D124" s="55"/>
      <c r="E124" s="55"/>
      <c r="F124" s="55"/>
      <c r="G124" s="61"/>
      <c r="H124" s="61"/>
      <c r="I124" s="61"/>
      <c r="J124" s="61"/>
      <c r="K124" s="61"/>
      <c r="L124" s="61"/>
      <c r="M124" s="61"/>
      <c r="N124" s="55"/>
      <c r="O124" s="44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:32" ht="25.5">
      <c r="A125" s="55"/>
      <c r="B125" s="55"/>
      <c r="C125" s="55"/>
      <c r="D125" s="55"/>
      <c r="E125" s="55"/>
      <c r="F125" s="55"/>
      <c r="G125" s="61"/>
      <c r="H125" s="61"/>
      <c r="I125" s="61"/>
      <c r="J125" s="61"/>
      <c r="K125" s="61"/>
      <c r="L125" s="61"/>
      <c r="M125" s="61"/>
      <c r="N125" s="55"/>
      <c r="O125" s="44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:32" ht="25.5">
      <c r="A126" s="55"/>
      <c r="B126" s="55"/>
      <c r="C126" s="55"/>
      <c r="D126" s="55"/>
      <c r="E126" s="55"/>
      <c r="F126" s="55"/>
      <c r="G126" s="61"/>
      <c r="H126" s="61"/>
      <c r="I126" s="61"/>
      <c r="J126" s="61"/>
      <c r="K126" s="61"/>
      <c r="L126" s="61"/>
      <c r="M126" s="61"/>
      <c r="N126" s="55"/>
      <c r="O126" s="44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:32" ht="25.5">
      <c r="A127" s="55"/>
      <c r="B127" s="55"/>
      <c r="C127" s="55"/>
      <c r="D127" s="55"/>
      <c r="E127" s="55"/>
      <c r="F127" s="55"/>
      <c r="G127" s="61"/>
      <c r="H127" s="61"/>
      <c r="I127" s="61"/>
      <c r="J127" s="61"/>
      <c r="K127" s="61"/>
      <c r="L127" s="61"/>
      <c r="M127" s="61"/>
      <c r="N127" s="55"/>
      <c r="O127" s="44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:32" ht="25.5">
      <c r="A128" s="55"/>
      <c r="B128" s="55"/>
      <c r="C128" s="55"/>
      <c r="D128" s="55"/>
      <c r="E128" s="55"/>
      <c r="F128" s="55"/>
      <c r="G128" s="61"/>
      <c r="H128" s="61"/>
      <c r="I128" s="61"/>
      <c r="J128" s="61"/>
      <c r="K128" s="61"/>
      <c r="L128" s="61"/>
      <c r="M128" s="61"/>
      <c r="N128" s="55"/>
      <c r="O128" s="44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:32" ht="25.5">
      <c r="A129" s="55"/>
      <c r="B129" s="55"/>
      <c r="C129" s="55"/>
      <c r="D129" s="55"/>
      <c r="E129" s="55"/>
      <c r="F129" s="55"/>
      <c r="G129" s="61"/>
      <c r="H129" s="61"/>
      <c r="I129" s="61"/>
      <c r="J129" s="61"/>
      <c r="K129" s="61"/>
      <c r="L129" s="61"/>
      <c r="M129" s="61"/>
      <c r="N129" s="55"/>
      <c r="O129" s="44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:32" ht="25.5">
      <c r="A130" s="55"/>
      <c r="B130" s="55"/>
      <c r="C130" s="55"/>
      <c r="D130" s="55"/>
      <c r="E130" s="55"/>
      <c r="F130" s="55"/>
      <c r="G130" s="61"/>
      <c r="H130" s="61"/>
      <c r="I130" s="61"/>
      <c r="J130" s="61"/>
      <c r="K130" s="61"/>
      <c r="L130" s="61"/>
      <c r="M130" s="61"/>
      <c r="N130" s="55"/>
      <c r="O130" s="44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:32" ht="25.5">
      <c r="A131" s="55"/>
      <c r="B131" s="55"/>
      <c r="C131" s="55"/>
      <c r="D131" s="55"/>
      <c r="E131" s="55"/>
      <c r="F131" s="55"/>
      <c r="G131" s="61"/>
      <c r="H131" s="61"/>
      <c r="I131" s="61"/>
      <c r="J131" s="61"/>
      <c r="K131" s="61"/>
      <c r="L131" s="61"/>
      <c r="M131" s="61"/>
      <c r="N131" s="55"/>
      <c r="O131" s="44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:32" ht="25.5">
      <c r="A132" s="55"/>
      <c r="B132" s="55"/>
      <c r="C132" s="55"/>
      <c r="D132" s="55"/>
      <c r="E132" s="55"/>
      <c r="F132" s="55"/>
      <c r="G132" s="61"/>
      <c r="H132" s="61"/>
      <c r="I132" s="61"/>
      <c r="J132" s="61"/>
      <c r="K132" s="61"/>
      <c r="L132" s="61"/>
      <c r="M132" s="61"/>
      <c r="N132" s="55"/>
      <c r="O132" s="44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:32" ht="25.5">
      <c r="A133" s="55"/>
      <c r="B133" s="55"/>
      <c r="C133" s="55"/>
      <c r="D133" s="55"/>
      <c r="E133" s="55"/>
      <c r="F133" s="55"/>
      <c r="G133" s="61"/>
      <c r="H133" s="61"/>
      <c r="I133" s="61"/>
      <c r="J133" s="61"/>
      <c r="K133" s="61"/>
      <c r="L133" s="61"/>
      <c r="M133" s="61"/>
      <c r="N133" s="55"/>
      <c r="O133" s="44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:32" ht="25.5">
      <c r="A134" s="55"/>
      <c r="B134" s="55"/>
      <c r="C134" s="55"/>
      <c r="D134" s="55"/>
      <c r="E134" s="55"/>
      <c r="F134" s="55"/>
      <c r="G134" s="61"/>
      <c r="H134" s="61"/>
      <c r="I134" s="61"/>
      <c r="J134" s="61"/>
      <c r="K134" s="61"/>
      <c r="L134" s="61"/>
      <c r="M134" s="61"/>
      <c r="N134" s="55"/>
      <c r="O134" s="44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:32" ht="25.5">
      <c r="A135" s="55"/>
      <c r="B135" s="55"/>
      <c r="C135" s="55"/>
      <c r="D135" s="55"/>
      <c r="E135" s="55"/>
      <c r="F135" s="55"/>
      <c r="G135" s="61"/>
      <c r="H135" s="61"/>
      <c r="I135" s="61"/>
      <c r="J135" s="61"/>
      <c r="K135" s="61"/>
      <c r="L135" s="61"/>
      <c r="M135" s="61"/>
      <c r="N135" s="55"/>
      <c r="O135" s="44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:32" ht="25.5">
      <c r="A136" s="55"/>
      <c r="B136" s="55"/>
      <c r="C136" s="55"/>
      <c r="D136" s="55"/>
      <c r="E136" s="55"/>
      <c r="F136" s="55"/>
      <c r="G136" s="61"/>
      <c r="H136" s="61"/>
      <c r="I136" s="61"/>
      <c r="J136" s="61"/>
      <c r="K136" s="61"/>
      <c r="L136" s="61"/>
      <c r="M136" s="61"/>
      <c r="N136" s="55"/>
      <c r="O136" s="44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:32" ht="25.5">
      <c r="A137" s="55"/>
      <c r="B137" s="55"/>
      <c r="C137" s="55"/>
      <c r="D137" s="55"/>
      <c r="E137" s="55"/>
      <c r="F137" s="55"/>
      <c r="G137" s="61"/>
      <c r="H137" s="61"/>
      <c r="I137" s="61"/>
      <c r="J137" s="61"/>
      <c r="K137" s="61"/>
      <c r="L137" s="61"/>
      <c r="M137" s="61"/>
      <c r="N137" s="55"/>
      <c r="O137" s="44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:32" ht="25.5">
      <c r="A138" s="55"/>
      <c r="B138" s="55"/>
      <c r="C138" s="55"/>
      <c r="D138" s="55"/>
      <c r="E138" s="55"/>
      <c r="F138" s="55"/>
      <c r="G138" s="61"/>
      <c r="H138" s="61"/>
      <c r="I138" s="61"/>
      <c r="J138" s="61"/>
      <c r="K138" s="61"/>
      <c r="L138" s="61"/>
      <c r="M138" s="61"/>
      <c r="N138" s="55"/>
      <c r="O138" s="44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:32" ht="25.5">
      <c r="A139" s="55"/>
      <c r="B139" s="55"/>
      <c r="C139" s="55"/>
      <c r="D139" s="55"/>
      <c r="E139" s="55"/>
      <c r="F139" s="55"/>
      <c r="G139" s="61"/>
      <c r="H139" s="61"/>
      <c r="I139" s="61"/>
      <c r="J139" s="61"/>
      <c r="K139" s="61"/>
      <c r="L139" s="61"/>
      <c r="M139" s="61"/>
      <c r="N139" s="55"/>
      <c r="O139" s="44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:32" ht="25.5">
      <c r="A140" s="55"/>
      <c r="B140" s="55"/>
      <c r="C140" s="55"/>
      <c r="D140" s="55"/>
      <c r="E140" s="55"/>
      <c r="F140" s="55"/>
      <c r="G140" s="61"/>
      <c r="H140" s="61"/>
      <c r="I140" s="61"/>
      <c r="J140" s="61"/>
      <c r="K140" s="61"/>
      <c r="L140" s="61"/>
      <c r="M140" s="61"/>
      <c r="N140" s="55"/>
      <c r="O140" s="44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:32" ht="25.5">
      <c r="A141" s="55"/>
      <c r="B141" s="55"/>
      <c r="C141" s="55"/>
      <c r="D141" s="55"/>
      <c r="E141" s="55"/>
      <c r="F141" s="55"/>
      <c r="G141" s="61"/>
      <c r="H141" s="61"/>
      <c r="I141" s="61"/>
      <c r="J141" s="61"/>
      <c r="K141" s="61"/>
      <c r="L141" s="61"/>
      <c r="M141" s="61"/>
      <c r="N141" s="55"/>
      <c r="O141" s="44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:32" ht="25.5">
      <c r="A142" s="55"/>
      <c r="B142" s="55"/>
      <c r="C142" s="55"/>
      <c r="D142" s="55"/>
      <c r="E142" s="55"/>
      <c r="F142" s="55"/>
      <c r="G142" s="61"/>
      <c r="H142" s="61"/>
      <c r="I142" s="61"/>
      <c r="J142" s="61"/>
      <c r="K142" s="61"/>
      <c r="L142" s="61"/>
      <c r="M142" s="61"/>
      <c r="N142" s="55"/>
      <c r="O142" s="44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:32" ht="25.5">
      <c r="A143" s="55"/>
      <c r="B143" s="55"/>
      <c r="C143" s="55"/>
      <c r="D143" s="55"/>
      <c r="E143" s="55"/>
      <c r="F143" s="55"/>
      <c r="G143" s="61"/>
      <c r="H143" s="61"/>
      <c r="I143" s="61"/>
      <c r="J143" s="61"/>
      <c r="K143" s="61"/>
      <c r="L143" s="61"/>
      <c r="M143" s="61"/>
      <c r="N143" s="55"/>
      <c r="O143" s="44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:32" ht="25.5">
      <c r="A144" s="55"/>
      <c r="B144" s="55"/>
      <c r="C144" s="55"/>
      <c r="D144" s="55"/>
      <c r="E144" s="55"/>
      <c r="F144" s="55"/>
      <c r="G144" s="61"/>
      <c r="H144" s="61"/>
      <c r="I144" s="61"/>
      <c r="J144" s="61"/>
      <c r="K144" s="61"/>
      <c r="L144" s="61"/>
      <c r="M144" s="61"/>
      <c r="N144" s="55"/>
      <c r="O144" s="44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:32" ht="25.5">
      <c r="A145" s="55"/>
      <c r="B145" s="55"/>
      <c r="C145" s="55"/>
      <c r="D145" s="55"/>
      <c r="E145" s="55"/>
      <c r="F145" s="55"/>
      <c r="G145" s="61"/>
      <c r="H145" s="61"/>
      <c r="I145" s="61"/>
      <c r="J145" s="61"/>
      <c r="K145" s="61"/>
      <c r="L145" s="61"/>
      <c r="M145" s="61"/>
      <c r="N145" s="55"/>
      <c r="O145" s="44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:32" ht="25.5">
      <c r="A146" s="55"/>
      <c r="B146" s="55"/>
      <c r="C146" s="55"/>
      <c r="D146" s="55"/>
      <c r="E146" s="55"/>
      <c r="F146" s="55"/>
      <c r="G146" s="61"/>
      <c r="H146" s="61"/>
      <c r="I146" s="61"/>
      <c r="J146" s="61"/>
      <c r="K146" s="61"/>
      <c r="L146" s="61"/>
      <c r="M146" s="61"/>
      <c r="N146" s="55"/>
      <c r="O146" s="44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:32" ht="25.5">
      <c r="A147" s="55"/>
      <c r="B147" s="55"/>
      <c r="C147" s="55"/>
      <c r="D147" s="55"/>
      <c r="E147" s="55"/>
      <c r="F147" s="55"/>
      <c r="G147" s="61"/>
      <c r="H147" s="61"/>
      <c r="I147" s="61"/>
      <c r="J147" s="61"/>
      <c r="K147" s="61"/>
      <c r="L147" s="61"/>
      <c r="M147" s="61"/>
      <c r="N147" s="55"/>
      <c r="O147" s="44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:32" ht="25.5">
      <c r="A148" s="55"/>
      <c r="B148" s="55"/>
      <c r="C148" s="55"/>
      <c r="D148" s="55"/>
      <c r="E148" s="55"/>
      <c r="F148" s="55"/>
      <c r="G148" s="61"/>
      <c r="H148" s="61"/>
      <c r="I148" s="61"/>
      <c r="J148" s="61"/>
      <c r="K148" s="61"/>
      <c r="L148" s="61"/>
      <c r="M148" s="61"/>
      <c r="N148" s="55"/>
      <c r="O148" s="44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:32" ht="25.5">
      <c r="A149" s="55"/>
      <c r="B149" s="55"/>
      <c r="C149" s="55"/>
      <c r="D149" s="55"/>
      <c r="E149" s="55"/>
      <c r="F149" s="55"/>
      <c r="G149" s="61"/>
      <c r="H149" s="61"/>
      <c r="I149" s="61"/>
      <c r="J149" s="61"/>
      <c r="K149" s="61"/>
      <c r="L149" s="61"/>
      <c r="M149" s="61"/>
      <c r="N149" s="55"/>
      <c r="O149" s="44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:32" ht="25.5">
      <c r="A150" s="55"/>
      <c r="B150" s="55"/>
      <c r="C150" s="55"/>
      <c r="D150" s="55"/>
      <c r="E150" s="55"/>
      <c r="F150" s="55"/>
      <c r="G150" s="61"/>
      <c r="H150" s="61"/>
      <c r="I150" s="61"/>
      <c r="J150" s="61"/>
      <c r="K150" s="61"/>
      <c r="L150" s="61"/>
      <c r="M150" s="61"/>
      <c r="N150" s="55"/>
      <c r="O150" s="44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:32" ht="25.5">
      <c r="A151" s="55"/>
      <c r="B151" s="55"/>
      <c r="C151" s="55"/>
      <c r="D151" s="55"/>
      <c r="E151" s="55"/>
      <c r="F151" s="55"/>
      <c r="G151" s="61"/>
      <c r="H151" s="61"/>
      <c r="I151" s="61"/>
      <c r="J151" s="61"/>
      <c r="K151" s="61"/>
      <c r="L151" s="61"/>
      <c r="M151" s="61"/>
      <c r="N151" s="55"/>
      <c r="O151" s="44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:32" ht="25.5">
      <c r="A152" s="55"/>
      <c r="B152" s="55"/>
      <c r="C152" s="55"/>
      <c r="D152" s="55"/>
      <c r="E152" s="55"/>
      <c r="F152" s="55"/>
      <c r="G152" s="61"/>
      <c r="H152" s="61"/>
      <c r="I152" s="61"/>
      <c r="J152" s="61"/>
      <c r="K152" s="61"/>
      <c r="L152" s="61"/>
      <c r="M152" s="61"/>
      <c r="N152" s="55"/>
      <c r="O152" s="44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:32" ht="25.5">
      <c r="A153" s="55"/>
      <c r="B153" s="55"/>
      <c r="C153" s="55"/>
      <c r="D153" s="55"/>
      <c r="E153" s="55"/>
      <c r="F153" s="55"/>
      <c r="G153" s="61"/>
      <c r="H153" s="61"/>
      <c r="I153" s="61"/>
      <c r="J153" s="61"/>
      <c r="K153" s="61"/>
      <c r="L153" s="61"/>
      <c r="M153" s="61"/>
      <c r="N153" s="55"/>
      <c r="O153" s="44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:32" ht="25.5">
      <c r="A154" s="55"/>
      <c r="B154" s="55"/>
      <c r="C154" s="55"/>
      <c r="D154" s="55"/>
      <c r="E154" s="55"/>
      <c r="F154" s="55"/>
      <c r="G154" s="61"/>
      <c r="H154" s="61"/>
      <c r="I154" s="61"/>
      <c r="J154" s="61"/>
      <c r="K154" s="61"/>
      <c r="L154" s="61"/>
      <c r="M154" s="61"/>
      <c r="N154" s="55"/>
      <c r="O154" s="44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:32" ht="25.5">
      <c r="A155" s="55"/>
      <c r="B155" s="55"/>
      <c r="C155" s="55"/>
      <c r="D155" s="55"/>
      <c r="E155" s="55"/>
      <c r="F155" s="55"/>
      <c r="G155" s="61"/>
      <c r="H155" s="61"/>
      <c r="I155" s="61"/>
      <c r="J155" s="61"/>
      <c r="K155" s="61"/>
      <c r="L155" s="61"/>
      <c r="M155" s="61"/>
      <c r="N155" s="55"/>
      <c r="O155" s="44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:32" ht="25.5">
      <c r="A156" s="55"/>
      <c r="B156" s="55"/>
      <c r="C156" s="55"/>
      <c r="D156" s="55"/>
      <c r="E156" s="55"/>
      <c r="F156" s="55"/>
      <c r="G156" s="61"/>
      <c r="H156" s="61"/>
      <c r="I156" s="61"/>
      <c r="J156" s="61"/>
      <c r="K156" s="61"/>
      <c r="L156" s="61"/>
      <c r="M156" s="61"/>
      <c r="N156" s="55"/>
      <c r="O156" s="44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:32" ht="25.5">
      <c r="A157" s="55"/>
      <c r="B157" s="55"/>
      <c r="C157" s="55"/>
      <c r="D157" s="55"/>
      <c r="E157" s="55"/>
      <c r="F157" s="55"/>
      <c r="G157" s="61"/>
      <c r="H157" s="61"/>
      <c r="I157" s="61"/>
      <c r="J157" s="61"/>
      <c r="K157" s="61"/>
      <c r="L157" s="61"/>
      <c r="M157" s="61"/>
      <c r="N157" s="55"/>
      <c r="O157" s="44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:32" ht="25.5">
      <c r="A158" s="55"/>
      <c r="B158" s="55"/>
      <c r="C158" s="55"/>
      <c r="D158" s="55"/>
      <c r="E158" s="55"/>
      <c r="F158" s="55"/>
      <c r="G158" s="61"/>
      <c r="H158" s="61"/>
      <c r="I158" s="61"/>
      <c r="J158" s="61"/>
      <c r="K158" s="61"/>
      <c r="L158" s="61"/>
      <c r="M158" s="61"/>
      <c r="N158" s="55"/>
      <c r="O158" s="44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:32" ht="25.5">
      <c r="A159" s="55"/>
      <c r="B159" s="55"/>
      <c r="C159" s="55"/>
      <c r="D159" s="55"/>
      <c r="E159" s="55"/>
      <c r="F159" s="55"/>
      <c r="G159" s="61"/>
      <c r="H159" s="61"/>
      <c r="I159" s="61"/>
      <c r="J159" s="61"/>
      <c r="K159" s="61"/>
      <c r="L159" s="61"/>
      <c r="M159" s="61"/>
      <c r="N159" s="55"/>
      <c r="O159" s="44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:32" ht="25.5">
      <c r="A160" s="55"/>
      <c r="B160" s="55"/>
      <c r="C160" s="55"/>
      <c r="D160" s="55"/>
      <c r="E160" s="55"/>
      <c r="F160" s="55"/>
      <c r="G160" s="61"/>
      <c r="H160" s="61"/>
      <c r="I160" s="61"/>
      <c r="J160" s="61"/>
      <c r="K160" s="61"/>
      <c r="L160" s="61"/>
      <c r="M160" s="61"/>
      <c r="N160" s="55"/>
      <c r="O160" s="44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:32" ht="25.5">
      <c r="A161" s="55"/>
      <c r="B161" s="55"/>
      <c r="C161" s="55"/>
      <c r="D161" s="55"/>
      <c r="E161" s="55"/>
      <c r="F161" s="55"/>
      <c r="G161" s="61"/>
      <c r="H161" s="61"/>
      <c r="I161" s="61"/>
      <c r="J161" s="61"/>
      <c r="K161" s="61"/>
      <c r="L161" s="61"/>
      <c r="M161" s="61"/>
      <c r="N161" s="55"/>
      <c r="O161" s="44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:32" ht="25.5">
      <c r="A162" s="55"/>
      <c r="B162" s="55"/>
      <c r="C162" s="55"/>
      <c r="D162" s="55"/>
      <c r="E162" s="55"/>
      <c r="F162" s="55"/>
      <c r="G162" s="61"/>
      <c r="H162" s="61"/>
      <c r="I162" s="61"/>
      <c r="J162" s="61"/>
      <c r="K162" s="61"/>
      <c r="L162" s="61"/>
      <c r="M162" s="61"/>
      <c r="N162" s="55"/>
      <c r="O162" s="44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:32" ht="25.5">
      <c r="A163" s="55"/>
      <c r="B163" s="55"/>
      <c r="C163" s="55"/>
      <c r="D163" s="55"/>
      <c r="E163" s="55"/>
      <c r="F163" s="55"/>
      <c r="G163" s="61"/>
      <c r="H163" s="61"/>
      <c r="I163" s="61"/>
      <c r="J163" s="61"/>
      <c r="K163" s="61"/>
      <c r="L163" s="61"/>
      <c r="M163" s="61"/>
      <c r="N163" s="55"/>
      <c r="O163" s="44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:32" ht="25.5">
      <c r="A164" s="55"/>
      <c r="B164" s="55"/>
      <c r="C164" s="55"/>
      <c r="D164" s="55"/>
      <c r="E164" s="55"/>
      <c r="F164" s="55"/>
      <c r="G164" s="61"/>
      <c r="H164" s="61"/>
      <c r="I164" s="61"/>
      <c r="J164" s="61"/>
      <c r="K164" s="61"/>
      <c r="L164" s="61"/>
      <c r="M164" s="61"/>
      <c r="N164" s="55"/>
      <c r="O164" s="44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:32" ht="25.5">
      <c r="A165" s="55"/>
      <c r="B165" s="55"/>
      <c r="C165" s="55"/>
      <c r="D165" s="55"/>
      <c r="E165" s="55"/>
      <c r="F165" s="55"/>
      <c r="G165" s="61"/>
      <c r="H165" s="61"/>
      <c r="I165" s="61"/>
      <c r="J165" s="61"/>
      <c r="K165" s="61"/>
      <c r="L165" s="61"/>
      <c r="M165" s="61"/>
      <c r="N165" s="55"/>
      <c r="O165" s="44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:32" ht="25.5">
      <c r="A166" s="55"/>
      <c r="B166" s="55"/>
      <c r="C166" s="55"/>
      <c r="D166" s="55"/>
      <c r="E166" s="55"/>
      <c r="F166" s="55"/>
      <c r="G166" s="61"/>
      <c r="H166" s="61"/>
      <c r="I166" s="61"/>
      <c r="J166" s="61"/>
      <c r="K166" s="61"/>
      <c r="L166" s="61"/>
      <c r="M166" s="61"/>
      <c r="N166" s="55"/>
      <c r="O166" s="44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:32" ht="25.5">
      <c r="A167" s="55"/>
      <c r="B167" s="55"/>
      <c r="C167" s="55"/>
      <c r="D167" s="55"/>
      <c r="E167" s="55"/>
      <c r="F167" s="55"/>
      <c r="G167" s="61"/>
      <c r="H167" s="61"/>
      <c r="I167" s="61"/>
      <c r="J167" s="61"/>
      <c r="K167" s="61"/>
      <c r="L167" s="61"/>
      <c r="M167" s="61"/>
      <c r="N167" s="55"/>
      <c r="O167" s="44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:32" ht="25.5">
      <c r="A168" s="55"/>
      <c r="B168" s="55"/>
      <c r="C168" s="55"/>
      <c r="D168" s="55"/>
      <c r="E168" s="55"/>
      <c r="F168" s="55"/>
      <c r="G168" s="61"/>
      <c r="H168" s="61"/>
      <c r="I168" s="61"/>
      <c r="J168" s="61"/>
      <c r="K168" s="61"/>
      <c r="L168" s="61"/>
      <c r="M168" s="61"/>
      <c r="N168" s="55"/>
      <c r="O168" s="44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:32" ht="25.5">
      <c r="A169" s="55"/>
      <c r="B169" s="55"/>
      <c r="C169" s="55"/>
      <c r="D169" s="55"/>
      <c r="E169" s="55"/>
      <c r="F169" s="55"/>
      <c r="G169" s="61"/>
      <c r="H169" s="61"/>
      <c r="I169" s="61"/>
      <c r="J169" s="61"/>
      <c r="K169" s="61"/>
      <c r="L169" s="61"/>
      <c r="M169" s="61"/>
      <c r="N169" s="55"/>
      <c r="O169" s="44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:32" ht="25.5">
      <c r="A170" s="55"/>
      <c r="B170" s="55"/>
      <c r="C170" s="55"/>
      <c r="D170" s="55"/>
      <c r="E170" s="55"/>
      <c r="F170" s="55"/>
      <c r="G170" s="61"/>
      <c r="H170" s="61"/>
      <c r="I170" s="61"/>
      <c r="J170" s="61"/>
      <c r="K170" s="61"/>
      <c r="L170" s="61"/>
      <c r="M170" s="61"/>
      <c r="N170" s="55"/>
      <c r="O170" s="44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:32" ht="25.5">
      <c r="A171" s="55"/>
      <c r="B171" s="55"/>
      <c r="C171" s="55"/>
      <c r="D171" s="55"/>
      <c r="E171" s="55"/>
      <c r="F171" s="55"/>
      <c r="G171" s="61"/>
      <c r="H171" s="61"/>
      <c r="I171" s="61"/>
      <c r="J171" s="61"/>
      <c r="K171" s="61"/>
      <c r="L171" s="61"/>
      <c r="M171" s="61"/>
      <c r="N171" s="55"/>
      <c r="O171" s="44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:32" ht="25.5">
      <c r="A172" s="55"/>
      <c r="B172" s="55"/>
      <c r="C172" s="55"/>
      <c r="D172" s="55"/>
      <c r="E172" s="55"/>
      <c r="F172" s="55"/>
      <c r="G172" s="61"/>
      <c r="H172" s="61"/>
      <c r="I172" s="61"/>
      <c r="J172" s="61"/>
      <c r="K172" s="61"/>
      <c r="L172" s="61"/>
      <c r="M172" s="61"/>
      <c r="N172" s="55"/>
      <c r="O172" s="44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:32" ht="25.5">
      <c r="A173" s="55"/>
      <c r="B173" s="55"/>
      <c r="C173" s="55"/>
      <c r="D173" s="55"/>
      <c r="E173" s="55"/>
      <c r="F173" s="55"/>
      <c r="G173" s="61"/>
      <c r="H173" s="61"/>
      <c r="I173" s="61"/>
      <c r="J173" s="61"/>
      <c r="K173" s="61"/>
      <c r="L173" s="61"/>
      <c r="M173" s="61"/>
      <c r="N173" s="55"/>
      <c r="O173" s="44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:32" ht="25.5">
      <c r="A174" s="55"/>
      <c r="B174" s="55"/>
      <c r="C174" s="55"/>
      <c r="D174" s="55"/>
      <c r="E174" s="55"/>
      <c r="F174" s="55"/>
      <c r="G174" s="61"/>
      <c r="H174" s="61"/>
      <c r="I174" s="61"/>
      <c r="J174" s="61"/>
      <c r="K174" s="61"/>
      <c r="L174" s="61"/>
      <c r="M174" s="61"/>
      <c r="N174" s="55"/>
      <c r="O174" s="44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:32" ht="25.5">
      <c r="A175" s="55"/>
      <c r="B175" s="55"/>
      <c r="C175" s="55"/>
      <c r="D175" s="55"/>
      <c r="E175" s="55"/>
      <c r="F175" s="55"/>
      <c r="G175" s="61"/>
      <c r="H175" s="61"/>
      <c r="I175" s="61"/>
      <c r="J175" s="61"/>
      <c r="K175" s="61"/>
      <c r="L175" s="61"/>
      <c r="M175" s="61"/>
      <c r="N175" s="55"/>
      <c r="O175" s="44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:32" ht="25.5">
      <c r="A176" s="55"/>
      <c r="B176" s="55"/>
      <c r="C176" s="55"/>
      <c r="D176" s="55"/>
      <c r="E176" s="55"/>
      <c r="F176" s="55"/>
      <c r="G176" s="61"/>
      <c r="H176" s="61"/>
      <c r="I176" s="61"/>
      <c r="J176" s="61"/>
      <c r="K176" s="61"/>
      <c r="L176" s="61"/>
      <c r="M176" s="61"/>
      <c r="N176" s="55"/>
      <c r="O176" s="44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:32" ht="25.5">
      <c r="A177" s="55"/>
      <c r="B177" s="55"/>
      <c r="C177" s="55"/>
      <c r="D177" s="55"/>
      <c r="E177" s="55"/>
      <c r="F177" s="55"/>
      <c r="G177" s="61"/>
      <c r="H177" s="61"/>
      <c r="I177" s="61"/>
      <c r="J177" s="61"/>
      <c r="K177" s="61"/>
      <c r="L177" s="61"/>
      <c r="M177" s="61"/>
      <c r="N177" s="55"/>
      <c r="O177" s="44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:32" ht="25.5">
      <c r="A178" s="55"/>
      <c r="B178" s="55"/>
      <c r="C178" s="55"/>
      <c r="D178" s="55"/>
      <c r="E178" s="55"/>
      <c r="F178" s="55"/>
      <c r="G178" s="61"/>
      <c r="H178" s="61"/>
      <c r="I178" s="61"/>
      <c r="J178" s="61"/>
      <c r="K178" s="61"/>
      <c r="L178" s="61"/>
      <c r="M178" s="61"/>
      <c r="N178" s="55"/>
      <c r="O178" s="44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:32" ht="25.5">
      <c r="A179" s="55"/>
      <c r="B179" s="55"/>
      <c r="C179" s="55"/>
      <c r="D179" s="55"/>
      <c r="E179" s="55"/>
      <c r="F179" s="55"/>
      <c r="G179" s="61"/>
      <c r="H179" s="61"/>
      <c r="I179" s="61"/>
      <c r="J179" s="61"/>
      <c r="K179" s="61"/>
      <c r="L179" s="61"/>
      <c r="M179" s="61"/>
      <c r="N179" s="55"/>
      <c r="O179" s="44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:32" ht="25.5">
      <c r="A180" s="55"/>
      <c r="B180" s="55"/>
      <c r="C180" s="55"/>
      <c r="D180" s="55"/>
      <c r="E180" s="55"/>
      <c r="F180" s="55"/>
      <c r="G180" s="61"/>
      <c r="H180" s="61"/>
      <c r="I180" s="61"/>
      <c r="J180" s="61"/>
      <c r="K180" s="61"/>
      <c r="L180" s="61"/>
      <c r="M180" s="61"/>
      <c r="N180" s="55"/>
      <c r="O180" s="44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:32" ht="25.5">
      <c r="A181" s="55"/>
      <c r="B181" s="55"/>
      <c r="C181" s="55"/>
      <c r="D181" s="55"/>
      <c r="E181" s="55"/>
      <c r="F181" s="55"/>
      <c r="G181" s="61"/>
      <c r="H181" s="61"/>
      <c r="I181" s="61"/>
      <c r="J181" s="61"/>
      <c r="K181" s="61"/>
      <c r="L181" s="61"/>
      <c r="M181" s="61"/>
      <c r="N181" s="55"/>
      <c r="O181" s="44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:32" ht="25.5">
      <c r="A182" s="55"/>
      <c r="B182" s="55"/>
      <c r="C182" s="55"/>
      <c r="D182" s="55"/>
      <c r="E182" s="55"/>
      <c r="F182" s="55"/>
      <c r="G182" s="61"/>
      <c r="H182" s="61"/>
      <c r="I182" s="61"/>
      <c r="J182" s="61"/>
      <c r="K182" s="61"/>
      <c r="L182" s="61"/>
      <c r="M182" s="61"/>
      <c r="N182" s="55"/>
      <c r="O182" s="44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:32" ht="25.5">
      <c r="A183" s="55"/>
      <c r="B183" s="55"/>
      <c r="C183" s="55"/>
      <c r="D183" s="55"/>
      <c r="E183" s="55"/>
      <c r="F183" s="55"/>
      <c r="G183" s="61"/>
      <c r="H183" s="61"/>
      <c r="I183" s="61"/>
      <c r="J183" s="61"/>
      <c r="K183" s="61"/>
      <c r="L183" s="61"/>
      <c r="M183" s="61"/>
      <c r="N183" s="55"/>
      <c r="O183" s="44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:32" ht="25.5">
      <c r="A184" s="55"/>
      <c r="B184" s="55"/>
      <c r="C184" s="55"/>
      <c r="D184" s="55"/>
      <c r="E184" s="55"/>
      <c r="F184" s="55"/>
      <c r="G184" s="61"/>
      <c r="H184" s="61"/>
      <c r="I184" s="61"/>
      <c r="J184" s="61"/>
      <c r="K184" s="61"/>
      <c r="L184" s="61"/>
      <c r="M184" s="61"/>
      <c r="N184" s="55"/>
      <c r="O184" s="44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:32" ht="25.5">
      <c r="A185" s="55"/>
      <c r="B185" s="55"/>
      <c r="C185" s="55"/>
      <c r="D185" s="55"/>
      <c r="E185" s="55"/>
      <c r="F185" s="55"/>
      <c r="G185" s="61"/>
      <c r="H185" s="61"/>
      <c r="I185" s="61"/>
      <c r="J185" s="61"/>
      <c r="K185" s="61"/>
      <c r="L185" s="61"/>
      <c r="M185" s="61"/>
      <c r="N185" s="55"/>
      <c r="O185" s="44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:32" ht="25.5">
      <c r="A186" s="55"/>
      <c r="B186" s="55"/>
      <c r="C186" s="55"/>
      <c r="D186" s="55"/>
      <c r="E186" s="55"/>
      <c r="F186" s="55"/>
      <c r="G186" s="61"/>
      <c r="H186" s="61"/>
      <c r="I186" s="61"/>
      <c r="J186" s="61"/>
      <c r="K186" s="61"/>
      <c r="L186" s="61"/>
      <c r="M186" s="61"/>
      <c r="N186" s="55"/>
      <c r="O186" s="44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:32" ht="25.5">
      <c r="A187" s="55"/>
      <c r="B187" s="55"/>
      <c r="C187" s="55"/>
      <c r="D187" s="55"/>
      <c r="E187" s="55"/>
      <c r="F187" s="55"/>
      <c r="G187" s="61"/>
      <c r="H187" s="61"/>
      <c r="I187" s="61"/>
      <c r="J187" s="61"/>
      <c r="K187" s="61"/>
      <c r="L187" s="61"/>
      <c r="M187" s="61"/>
      <c r="N187" s="55"/>
      <c r="O187" s="44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:32" ht="25.5">
      <c r="A188" s="55"/>
      <c r="B188" s="55"/>
      <c r="C188" s="55"/>
      <c r="D188" s="55"/>
      <c r="E188" s="55"/>
      <c r="F188" s="55"/>
      <c r="G188" s="61"/>
      <c r="H188" s="61"/>
      <c r="I188" s="61"/>
      <c r="J188" s="61"/>
      <c r="K188" s="61"/>
      <c r="L188" s="61"/>
      <c r="M188" s="61"/>
      <c r="N188" s="55"/>
      <c r="O188" s="44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:32" ht="25.5">
      <c r="A189" s="55"/>
      <c r="B189" s="55"/>
      <c r="C189" s="55"/>
      <c r="D189" s="55"/>
      <c r="E189" s="55"/>
      <c r="F189" s="55"/>
      <c r="G189" s="61"/>
      <c r="H189" s="61"/>
      <c r="I189" s="61"/>
      <c r="J189" s="61"/>
      <c r="K189" s="61"/>
      <c r="L189" s="61"/>
      <c r="M189" s="61"/>
      <c r="N189" s="55"/>
      <c r="O189" s="44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:32" ht="25.5">
      <c r="A190" s="55"/>
      <c r="B190" s="55"/>
      <c r="C190" s="55"/>
      <c r="D190" s="55"/>
      <c r="E190" s="55"/>
      <c r="F190" s="55"/>
      <c r="G190" s="61"/>
      <c r="H190" s="61"/>
      <c r="I190" s="61"/>
      <c r="J190" s="61"/>
      <c r="K190" s="61"/>
      <c r="L190" s="61"/>
      <c r="M190" s="61"/>
      <c r="N190" s="55"/>
      <c r="O190" s="44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:32" ht="25.5">
      <c r="A191" s="55"/>
      <c r="B191" s="55"/>
      <c r="C191" s="55"/>
      <c r="D191" s="55"/>
      <c r="E191" s="55"/>
      <c r="F191" s="55"/>
      <c r="G191" s="61"/>
      <c r="H191" s="61"/>
      <c r="I191" s="61"/>
      <c r="J191" s="61"/>
      <c r="K191" s="61"/>
      <c r="L191" s="61"/>
      <c r="M191" s="61"/>
      <c r="N191" s="55"/>
      <c r="O191" s="44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:32" ht="25.5">
      <c r="A192" s="55"/>
      <c r="B192" s="55"/>
      <c r="C192" s="55"/>
      <c r="D192" s="55"/>
      <c r="E192" s="55"/>
      <c r="F192" s="55"/>
      <c r="G192" s="61"/>
      <c r="H192" s="61"/>
      <c r="I192" s="61"/>
      <c r="J192" s="61"/>
      <c r="K192" s="61"/>
      <c r="L192" s="61"/>
      <c r="M192" s="61"/>
      <c r="N192" s="55"/>
      <c r="O192" s="44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:32" ht="25.5">
      <c r="A193" s="55"/>
      <c r="B193" s="55"/>
      <c r="C193" s="55"/>
      <c r="D193" s="55"/>
      <c r="E193" s="55"/>
      <c r="F193" s="55"/>
      <c r="G193" s="61"/>
      <c r="H193" s="61"/>
      <c r="I193" s="61"/>
      <c r="J193" s="61"/>
      <c r="K193" s="61"/>
      <c r="L193" s="61"/>
      <c r="M193" s="61"/>
      <c r="N193" s="55"/>
      <c r="O193" s="44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:32" ht="25.5">
      <c r="A194" s="55"/>
      <c r="B194" s="55"/>
      <c r="C194" s="55"/>
      <c r="D194" s="55"/>
      <c r="E194" s="55"/>
      <c r="F194" s="55"/>
      <c r="G194" s="61"/>
      <c r="H194" s="61"/>
      <c r="I194" s="61"/>
      <c r="J194" s="61"/>
      <c r="K194" s="61"/>
      <c r="L194" s="61"/>
      <c r="M194" s="61"/>
      <c r="N194" s="55"/>
      <c r="O194" s="44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:32" ht="25.5">
      <c r="A195" s="55"/>
      <c r="B195" s="55"/>
      <c r="C195" s="55"/>
      <c r="D195" s="55"/>
      <c r="E195" s="55"/>
      <c r="F195" s="55"/>
      <c r="G195" s="61"/>
      <c r="H195" s="61"/>
      <c r="I195" s="61"/>
      <c r="J195" s="61"/>
      <c r="K195" s="61"/>
      <c r="L195" s="61"/>
      <c r="M195" s="61"/>
      <c r="N195" s="55"/>
      <c r="O195" s="44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:32" ht="25.5">
      <c r="A196" s="55"/>
      <c r="B196" s="55"/>
      <c r="C196" s="55"/>
      <c r="D196" s="55"/>
      <c r="E196" s="55"/>
      <c r="F196" s="55"/>
      <c r="G196" s="61"/>
      <c r="H196" s="61"/>
      <c r="I196" s="61"/>
      <c r="J196" s="61"/>
      <c r="K196" s="61"/>
      <c r="L196" s="61"/>
      <c r="M196" s="61"/>
      <c r="N196" s="55"/>
      <c r="O196" s="44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:32" ht="25.5">
      <c r="A197" s="55"/>
      <c r="B197" s="55"/>
      <c r="C197" s="55"/>
      <c r="D197" s="55"/>
      <c r="E197" s="55"/>
      <c r="F197" s="55"/>
      <c r="G197" s="61"/>
      <c r="H197" s="61"/>
      <c r="I197" s="61"/>
      <c r="J197" s="61"/>
      <c r="K197" s="61"/>
      <c r="L197" s="61"/>
      <c r="M197" s="61"/>
      <c r="N197" s="55"/>
      <c r="O197" s="44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:32" ht="25.5">
      <c r="A198" s="55"/>
      <c r="B198" s="55"/>
      <c r="C198" s="55"/>
      <c r="D198" s="55"/>
      <c r="E198" s="55"/>
      <c r="F198" s="55"/>
      <c r="G198" s="61"/>
      <c r="H198" s="61"/>
      <c r="I198" s="61"/>
      <c r="J198" s="61"/>
      <c r="K198" s="61"/>
      <c r="L198" s="61"/>
      <c r="M198" s="61"/>
      <c r="N198" s="55"/>
      <c r="O198" s="44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:32" ht="25.5">
      <c r="A199" s="55"/>
      <c r="B199" s="55"/>
      <c r="C199" s="55"/>
      <c r="D199" s="55"/>
      <c r="E199" s="55"/>
      <c r="F199" s="55"/>
      <c r="G199" s="61"/>
      <c r="H199" s="61"/>
      <c r="I199" s="61"/>
      <c r="J199" s="61"/>
      <c r="K199" s="61"/>
      <c r="L199" s="61"/>
      <c r="M199" s="61"/>
      <c r="N199" s="55"/>
      <c r="O199" s="44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:32" ht="25.5">
      <c r="A200" s="55"/>
      <c r="B200" s="55"/>
      <c r="C200" s="55"/>
      <c r="D200" s="55"/>
      <c r="E200" s="55"/>
      <c r="F200" s="55"/>
      <c r="G200" s="61"/>
      <c r="H200" s="61"/>
      <c r="I200" s="61"/>
      <c r="J200" s="61"/>
      <c r="K200" s="61"/>
      <c r="L200" s="61"/>
      <c r="M200" s="61"/>
      <c r="N200" s="55"/>
      <c r="O200" s="44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:32" ht="25.5">
      <c r="A201" s="55"/>
      <c r="B201" s="55"/>
      <c r="C201" s="55"/>
      <c r="D201" s="55"/>
      <c r="E201" s="55"/>
      <c r="F201" s="55"/>
      <c r="G201" s="61"/>
      <c r="H201" s="61"/>
      <c r="I201" s="61"/>
      <c r="J201" s="61"/>
      <c r="K201" s="61"/>
      <c r="L201" s="61"/>
      <c r="M201" s="61"/>
      <c r="N201" s="55"/>
      <c r="O201" s="44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:32" ht="25.5">
      <c r="A202" s="55"/>
      <c r="B202" s="55"/>
      <c r="C202" s="55"/>
      <c r="D202" s="55"/>
      <c r="E202" s="55"/>
      <c r="F202" s="55"/>
      <c r="G202" s="61"/>
      <c r="H202" s="61"/>
      <c r="I202" s="61"/>
      <c r="J202" s="61"/>
      <c r="K202" s="61"/>
      <c r="L202" s="61"/>
      <c r="M202" s="61"/>
      <c r="N202" s="55"/>
      <c r="O202" s="44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:32" ht="25.5">
      <c r="A203" s="55"/>
      <c r="B203" s="55"/>
      <c r="C203" s="55"/>
      <c r="D203" s="55"/>
      <c r="E203" s="55"/>
      <c r="F203" s="55"/>
      <c r="G203" s="61"/>
      <c r="H203" s="61"/>
      <c r="I203" s="61"/>
      <c r="J203" s="61"/>
      <c r="K203" s="61"/>
      <c r="L203" s="61"/>
      <c r="M203" s="61"/>
      <c r="N203" s="55"/>
      <c r="O203" s="44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:32" ht="25.5">
      <c r="A204" s="55"/>
      <c r="B204" s="55"/>
      <c r="C204" s="55"/>
      <c r="D204" s="55"/>
      <c r="E204" s="55"/>
      <c r="F204" s="55"/>
      <c r="G204" s="61"/>
      <c r="H204" s="61"/>
      <c r="I204" s="61"/>
      <c r="J204" s="61"/>
      <c r="K204" s="61"/>
      <c r="L204" s="61"/>
      <c r="M204" s="61"/>
      <c r="N204" s="55"/>
      <c r="O204" s="44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:32" ht="25.5">
      <c r="A205" s="55"/>
      <c r="B205" s="55"/>
      <c r="C205" s="55"/>
      <c r="D205" s="55"/>
      <c r="E205" s="55"/>
      <c r="F205" s="55"/>
      <c r="G205" s="61"/>
      <c r="H205" s="61"/>
      <c r="I205" s="61"/>
      <c r="J205" s="61"/>
      <c r="K205" s="61"/>
      <c r="L205" s="61"/>
      <c r="M205" s="61"/>
      <c r="N205" s="55"/>
      <c r="O205" s="44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:32" ht="25.5">
      <c r="A206" s="55"/>
      <c r="B206" s="55"/>
      <c r="C206" s="55"/>
      <c r="D206" s="55"/>
      <c r="E206" s="55"/>
      <c r="F206" s="55"/>
      <c r="G206" s="61"/>
      <c r="H206" s="61"/>
      <c r="I206" s="61"/>
      <c r="J206" s="61"/>
      <c r="K206" s="61"/>
      <c r="L206" s="61"/>
      <c r="M206" s="61"/>
      <c r="N206" s="55"/>
      <c r="O206" s="44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:32" ht="25.5">
      <c r="A207" s="55"/>
      <c r="B207" s="55"/>
      <c r="C207" s="55"/>
      <c r="D207" s="55"/>
      <c r="E207" s="55"/>
      <c r="F207" s="55"/>
      <c r="G207" s="61"/>
      <c r="H207" s="61"/>
      <c r="I207" s="61"/>
      <c r="J207" s="61"/>
      <c r="K207" s="61"/>
      <c r="L207" s="61"/>
      <c r="M207" s="61"/>
      <c r="N207" s="55"/>
      <c r="O207" s="44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:32" ht="25.5">
      <c r="A208" s="55"/>
      <c r="B208" s="55"/>
      <c r="C208" s="55"/>
      <c r="D208" s="55"/>
      <c r="E208" s="55"/>
      <c r="F208" s="55"/>
      <c r="G208" s="61"/>
      <c r="H208" s="61"/>
      <c r="I208" s="61"/>
      <c r="J208" s="61"/>
      <c r="K208" s="61"/>
      <c r="L208" s="61"/>
      <c r="M208" s="61"/>
      <c r="N208" s="55"/>
      <c r="O208" s="44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:32" ht="25.5">
      <c r="A209" s="55"/>
      <c r="B209" s="55"/>
      <c r="C209" s="55"/>
      <c r="D209" s="55"/>
      <c r="E209" s="55"/>
      <c r="F209" s="55"/>
      <c r="G209" s="61"/>
      <c r="H209" s="61"/>
      <c r="I209" s="61"/>
      <c r="J209" s="61"/>
      <c r="K209" s="61"/>
      <c r="L209" s="61"/>
      <c r="M209" s="61"/>
      <c r="N209" s="55"/>
      <c r="O209" s="44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:32" ht="25.5">
      <c r="A210" s="55"/>
      <c r="B210" s="55"/>
      <c r="C210" s="55"/>
      <c r="D210" s="55"/>
      <c r="E210" s="55"/>
      <c r="F210" s="55"/>
      <c r="G210" s="61"/>
      <c r="H210" s="61"/>
      <c r="I210" s="61"/>
      <c r="J210" s="61"/>
      <c r="K210" s="61"/>
      <c r="L210" s="61"/>
      <c r="M210" s="61"/>
      <c r="N210" s="55"/>
      <c r="O210" s="44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:32" ht="25.5">
      <c r="A211" s="55"/>
      <c r="B211" s="55"/>
      <c r="C211" s="55"/>
      <c r="D211" s="55"/>
      <c r="E211" s="55"/>
      <c r="F211" s="55"/>
      <c r="G211" s="61"/>
      <c r="H211" s="61"/>
      <c r="I211" s="61"/>
      <c r="J211" s="61"/>
      <c r="K211" s="61"/>
      <c r="L211" s="61"/>
      <c r="M211" s="61"/>
      <c r="N211" s="55"/>
      <c r="O211" s="44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:32" ht="25.5">
      <c r="A212" s="55"/>
      <c r="B212" s="55"/>
      <c r="C212" s="55"/>
      <c r="D212" s="55"/>
      <c r="E212" s="55"/>
      <c r="F212" s="55"/>
      <c r="G212" s="61"/>
      <c r="H212" s="61"/>
      <c r="I212" s="61"/>
      <c r="J212" s="61"/>
      <c r="K212" s="61"/>
      <c r="L212" s="61"/>
      <c r="M212" s="61"/>
      <c r="N212" s="55"/>
      <c r="O212" s="44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:32" ht="25.5">
      <c r="A213" s="55"/>
      <c r="B213" s="55"/>
      <c r="C213" s="55"/>
      <c r="D213" s="55"/>
      <c r="E213" s="55"/>
      <c r="F213" s="55"/>
      <c r="G213" s="61"/>
      <c r="H213" s="61"/>
      <c r="I213" s="61"/>
      <c r="J213" s="61"/>
      <c r="K213" s="61"/>
      <c r="L213" s="61"/>
      <c r="M213" s="61"/>
      <c r="N213" s="55"/>
      <c r="O213" s="44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:32" ht="25.5">
      <c r="A214" s="55"/>
      <c r="B214" s="55"/>
      <c r="C214" s="55"/>
      <c r="D214" s="55"/>
      <c r="E214" s="55"/>
      <c r="F214" s="55"/>
      <c r="G214" s="61"/>
      <c r="H214" s="61"/>
      <c r="I214" s="61"/>
      <c r="J214" s="61"/>
      <c r="K214" s="61"/>
      <c r="L214" s="61"/>
      <c r="M214" s="61"/>
      <c r="N214" s="55"/>
      <c r="O214" s="44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:32" ht="25.5">
      <c r="A215" s="55"/>
      <c r="B215" s="55"/>
      <c r="C215" s="55"/>
      <c r="D215" s="55"/>
      <c r="E215" s="55"/>
      <c r="F215" s="55"/>
      <c r="G215" s="61"/>
      <c r="H215" s="61"/>
      <c r="I215" s="61"/>
      <c r="J215" s="61"/>
      <c r="K215" s="61"/>
      <c r="L215" s="61"/>
      <c r="M215" s="61"/>
      <c r="N215" s="55"/>
      <c r="O215" s="44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:32" ht="25.5">
      <c r="A216" s="55"/>
      <c r="B216" s="55"/>
      <c r="C216" s="55"/>
      <c r="D216" s="55"/>
      <c r="E216" s="55"/>
      <c r="F216" s="55"/>
      <c r="G216" s="61"/>
      <c r="H216" s="61"/>
      <c r="I216" s="61"/>
      <c r="J216" s="61"/>
      <c r="K216" s="61"/>
      <c r="L216" s="61"/>
      <c r="M216" s="61"/>
      <c r="N216" s="55"/>
      <c r="O216" s="44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:32" ht="25.5">
      <c r="A217" s="55"/>
      <c r="B217" s="55"/>
      <c r="C217" s="55"/>
      <c r="D217" s="55"/>
      <c r="E217" s="55"/>
      <c r="F217" s="55"/>
      <c r="G217" s="61"/>
      <c r="H217" s="61"/>
      <c r="I217" s="61"/>
      <c r="J217" s="61"/>
      <c r="K217" s="61"/>
      <c r="L217" s="61"/>
      <c r="M217" s="61"/>
      <c r="N217" s="55"/>
      <c r="O217" s="44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:32" ht="25.5">
      <c r="A218" s="55"/>
      <c r="B218" s="55"/>
      <c r="C218" s="55"/>
      <c r="D218" s="55"/>
      <c r="E218" s="55"/>
      <c r="F218" s="55"/>
      <c r="G218" s="61"/>
      <c r="H218" s="61"/>
      <c r="I218" s="61"/>
      <c r="J218" s="61"/>
      <c r="K218" s="61"/>
      <c r="L218" s="61"/>
      <c r="M218" s="61"/>
      <c r="N218" s="55"/>
      <c r="O218" s="44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:32" ht="25.5">
      <c r="A219" s="55"/>
      <c r="B219" s="55"/>
      <c r="C219" s="55"/>
      <c r="D219" s="55"/>
      <c r="E219" s="55"/>
      <c r="F219" s="55"/>
      <c r="G219" s="61"/>
      <c r="H219" s="61"/>
      <c r="I219" s="61"/>
      <c r="J219" s="61"/>
      <c r="K219" s="61"/>
      <c r="L219" s="61"/>
      <c r="M219" s="61"/>
      <c r="N219" s="55"/>
      <c r="O219" s="44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:32" ht="25.5">
      <c r="A220" s="55"/>
      <c r="B220" s="55"/>
      <c r="C220" s="55"/>
      <c r="D220" s="55"/>
      <c r="E220" s="55"/>
      <c r="F220" s="55"/>
      <c r="G220" s="61"/>
      <c r="H220" s="61"/>
      <c r="I220" s="61"/>
      <c r="J220" s="61"/>
      <c r="K220" s="61"/>
      <c r="L220" s="61"/>
      <c r="M220" s="61"/>
      <c r="N220" s="55"/>
      <c r="O220" s="44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:32" ht="25.5">
      <c r="A221" s="55"/>
      <c r="B221" s="55"/>
      <c r="C221" s="55"/>
      <c r="D221" s="55"/>
      <c r="E221" s="55"/>
      <c r="F221" s="55"/>
      <c r="G221" s="61"/>
      <c r="H221" s="61"/>
      <c r="I221" s="61"/>
      <c r="J221" s="61"/>
      <c r="K221" s="61"/>
      <c r="L221" s="61"/>
      <c r="M221" s="61"/>
      <c r="N221" s="55"/>
      <c r="O221" s="44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:32" ht="25.5">
      <c r="A222" s="55"/>
      <c r="B222" s="55"/>
      <c r="C222" s="55"/>
      <c r="D222" s="55"/>
      <c r="E222" s="55"/>
      <c r="F222" s="55"/>
      <c r="G222" s="61"/>
      <c r="H222" s="61"/>
      <c r="I222" s="61"/>
      <c r="J222" s="61"/>
      <c r="K222" s="61"/>
      <c r="L222" s="61"/>
      <c r="M222" s="61"/>
      <c r="N222" s="55"/>
      <c r="O222" s="44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:32" ht="25.5">
      <c r="A223" s="55"/>
      <c r="B223" s="55"/>
      <c r="C223" s="55"/>
      <c r="D223" s="55"/>
      <c r="E223" s="55"/>
      <c r="F223" s="55"/>
      <c r="G223" s="61"/>
      <c r="H223" s="61"/>
      <c r="I223" s="61"/>
      <c r="J223" s="61"/>
      <c r="K223" s="61"/>
      <c r="L223" s="61"/>
      <c r="M223" s="61"/>
      <c r="N223" s="55"/>
      <c r="O223" s="44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:32" ht="25.5">
      <c r="A224" s="55"/>
      <c r="B224" s="55"/>
      <c r="C224" s="55"/>
      <c r="D224" s="55"/>
      <c r="E224" s="55"/>
      <c r="F224" s="55"/>
      <c r="G224" s="61"/>
      <c r="H224" s="61"/>
      <c r="I224" s="61"/>
      <c r="J224" s="61"/>
      <c r="K224" s="61"/>
      <c r="L224" s="61"/>
      <c r="M224" s="61"/>
      <c r="N224" s="55"/>
      <c r="O224" s="44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:32" ht="25.5">
      <c r="A225" s="55"/>
      <c r="B225" s="55"/>
      <c r="C225" s="55"/>
      <c r="D225" s="55"/>
      <c r="E225" s="55"/>
      <c r="F225" s="55"/>
      <c r="G225" s="61"/>
      <c r="H225" s="61"/>
      <c r="I225" s="61"/>
      <c r="J225" s="61"/>
      <c r="K225" s="61"/>
      <c r="L225" s="61"/>
      <c r="M225" s="61"/>
      <c r="N225" s="55"/>
      <c r="O225" s="44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:32" ht="25.5">
      <c r="A226" s="55"/>
      <c r="B226" s="55"/>
      <c r="C226" s="55"/>
      <c r="D226" s="55"/>
      <c r="E226" s="55"/>
      <c r="F226" s="55"/>
      <c r="G226" s="61"/>
      <c r="H226" s="61"/>
      <c r="I226" s="61"/>
      <c r="J226" s="61"/>
      <c r="K226" s="61"/>
      <c r="L226" s="61"/>
      <c r="M226" s="61"/>
      <c r="N226" s="55"/>
      <c r="O226" s="44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:32" ht="25.5">
      <c r="A227" s="55"/>
      <c r="B227" s="55"/>
      <c r="C227" s="55"/>
      <c r="D227" s="55"/>
      <c r="E227" s="55"/>
      <c r="F227" s="55"/>
      <c r="G227" s="61"/>
      <c r="H227" s="61"/>
      <c r="I227" s="61"/>
      <c r="J227" s="61"/>
      <c r="K227" s="61"/>
      <c r="L227" s="61"/>
      <c r="M227" s="61"/>
      <c r="N227" s="55"/>
      <c r="O227" s="44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:32" ht="25.5">
      <c r="A228" s="55"/>
      <c r="B228" s="55"/>
      <c r="C228" s="55"/>
      <c r="D228" s="55"/>
      <c r="E228" s="55"/>
      <c r="F228" s="55"/>
      <c r="G228" s="61"/>
      <c r="H228" s="61"/>
      <c r="I228" s="61"/>
      <c r="J228" s="61"/>
      <c r="K228" s="61"/>
      <c r="L228" s="61"/>
      <c r="M228" s="61"/>
      <c r="N228" s="55"/>
      <c r="O228" s="44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:32" ht="25.5">
      <c r="A229" s="55"/>
      <c r="B229" s="55"/>
      <c r="C229" s="55"/>
      <c r="D229" s="55"/>
      <c r="E229" s="55"/>
      <c r="F229" s="55"/>
      <c r="G229" s="61"/>
      <c r="H229" s="61"/>
      <c r="I229" s="61"/>
      <c r="J229" s="61"/>
      <c r="K229" s="61"/>
      <c r="L229" s="61"/>
      <c r="M229" s="61"/>
      <c r="N229" s="55"/>
      <c r="O229" s="44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:32" ht="25.5">
      <c r="A230" s="55"/>
      <c r="B230" s="55"/>
      <c r="C230" s="55"/>
      <c r="D230" s="55"/>
      <c r="E230" s="55"/>
      <c r="F230" s="55"/>
      <c r="G230" s="61"/>
      <c r="H230" s="61"/>
      <c r="I230" s="61"/>
      <c r="J230" s="61"/>
      <c r="K230" s="61"/>
      <c r="L230" s="61"/>
      <c r="M230" s="61"/>
      <c r="N230" s="55"/>
      <c r="O230" s="44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:32" ht="25.5">
      <c r="A231" s="55"/>
      <c r="B231" s="55"/>
      <c r="C231" s="55"/>
      <c r="D231" s="55"/>
      <c r="E231" s="55"/>
      <c r="F231" s="55"/>
      <c r="G231" s="61"/>
      <c r="H231" s="61"/>
      <c r="I231" s="61"/>
      <c r="J231" s="61"/>
      <c r="K231" s="61"/>
      <c r="L231" s="61"/>
      <c r="M231" s="61"/>
      <c r="N231" s="55"/>
      <c r="O231" s="44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:32" ht="25.5">
      <c r="A232" s="55"/>
      <c r="B232" s="55"/>
      <c r="C232" s="55"/>
      <c r="D232" s="55"/>
      <c r="E232" s="55"/>
      <c r="F232" s="55"/>
      <c r="G232" s="61"/>
      <c r="H232" s="61"/>
      <c r="I232" s="61"/>
      <c r="J232" s="61"/>
      <c r="K232" s="61"/>
      <c r="L232" s="61"/>
      <c r="M232" s="61"/>
      <c r="N232" s="55"/>
      <c r="O232" s="44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:32" ht="25.5">
      <c r="A233" s="55"/>
      <c r="B233" s="55"/>
      <c r="C233" s="55"/>
      <c r="D233" s="55"/>
      <c r="E233" s="55"/>
      <c r="F233" s="55"/>
      <c r="G233" s="61"/>
      <c r="H233" s="61"/>
      <c r="I233" s="61"/>
      <c r="J233" s="61"/>
      <c r="K233" s="61"/>
      <c r="L233" s="61"/>
      <c r="M233" s="61"/>
      <c r="N233" s="55"/>
      <c r="O233" s="44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:32" ht="25.5">
      <c r="A234" s="55"/>
      <c r="B234" s="55"/>
      <c r="C234" s="55"/>
      <c r="D234" s="55"/>
      <c r="E234" s="55"/>
      <c r="F234" s="55"/>
      <c r="G234" s="61"/>
      <c r="H234" s="61"/>
      <c r="I234" s="61"/>
      <c r="J234" s="61"/>
      <c r="K234" s="61"/>
      <c r="L234" s="61"/>
      <c r="M234" s="61"/>
      <c r="N234" s="55"/>
      <c r="O234" s="44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:32" ht="25.5">
      <c r="A235" s="55"/>
      <c r="B235" s="55"/>
      <c r="C235" s="55"/>
      <c r="D235" s="55"/>
      <c r="E235" s="55"/>
      <c r="F235" s="55"/>
      <c r="G235" s="61"/>
      <c r="H235" s="61"/>
      <c r="I235" s="61"/>
      <c r="J235" s="61"/>
      <c r="K235" s="61"/>
      <c r="L235" s="61"/>
      <c r="M235" s="61"/>
      <c r="N235" s="61"/>
      <c r="O235" s="44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:32" ht="25.5">
      <c r="A236" s="55"/>
      <c r="B236" s="55"/>
      <c r="C236" s="55"/>
      <c r="D236" s="55"/>
      <c r="E236" s="55"/>
      <c r="F236" s="55"/>
      <c r="G236" s="61"/>
      <c r="H236" s="61"/>
      <c r="I236" s="61"/>
      <c r="J236" s="61"/>
      <c r="K236" s="61"/>
      <c r="L236" s="61"/>
      <c r="M236" s="61"/>
      <c r="N236" s="61"/>
      <c r="O236" s="44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:32" ht="25.5">
      <c r="A237" s="55"/>
      <c r="B237" s="55"/>
      <c r="C237" s="55"/>
      <c r="D237" s="55"/>
      <c r="E237" s="55"/>
      <c r="F237" s="55"/>
      <c r="G237" s="61"/>
      <c r="H237" s="61"/>
      <c r="I237" s="61"/>
      <c r="J237" s="61"/>
      <c r="K237" s="61"/>
      <c r="L237" s="61"/>
      <c r="M237" s="61"/>
      <c r="N237" s="61"/>
      <c r="O237" s="44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:32" ht="25.5">
      <c r="A238" s="55"/>
      <c r="B238" s="55"/>
      <c r="C238" s="55"/>
      <c r="D238" s="55"/>
      <c r="E238" s="55"/>
      <c r="F238" s="55"/>
      <c r="G238" s="61"/>
      <c r="H238" s="61"/>
      <c r="I238" s="61"/>
      <c r="J238" s="61"/>
      <c r="K238" s="61"/>
      <c r="L238" s="61"/>
      <c r="M238" s="61"/>
      <c r="N238" s="61"/>
      <c r="O238" s="44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:32" ht="25.5">
      <c r="A239" s="55"/>
      <c r="B239" s="55"/>
      <c r="C239" s="55"/>
      <c r="D239" s="55"/>
      <c r="E239" s="55"/>
      <c r="F239" s="55"/>
      <c r="G239" s="61"/>
      <c r="H239" s="61"/>
      <c r="I239" s="61"/>
      <c r="J239" s="61"/>
      <c r="K239" s="61"/>
      <c r="L239" s="61"/>
      <c r="M239" s="61"/>
      <c r="N239" s="61"/>
      <c r="O239" s="44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:32" ht="25.5">
      <c r="A240" s="55"/>
      <c r="B240" s="55"/>
      <c r="C240" s="55"/>
      <c r="D240" s="55"/>
      <c r="E240" s="55"/>
      <c r="F240" s="55"/>
      <c r="G240" s="61"/>
      <c r="H240" s="61"/>
      <c r="I240" s="61"/>
      <c r="J240" s="61"/>
      <c r="K240" s="61"/>
      <c r="L240" s="61"/>
      <c r="M240" s="61"/>
      <c r="N240" s="61"/>
      <c r="O240" s="44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:32" ht="25.5">
      <c r="A241" s="55"/>
      <c r="B241" s="55"/>
      <c r="C241" s="55"/>
      <c r="D241" s="55"/>
      <c r="E241" s="55"/>
      <c r="F241" s="55"/>
      <c r="G241" s="61"/>
      <c r="H241" s="61"/>
      <c r="I241" s="61"/>
      <c r="J241" s="61"/>
      <c r="K241" s="61"/>
      <c r="L241" s="61"/>
      <c r="M241" s="61"/>
      <c r="N241" s="61"/>
      <c r="O241" s="44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:32" ht="25.5">
      <c r="A242" s="55"/>
      <c r="B242" s="55"/>
      <c r="C242" s="55"/>
      <c r="D242" s="55"/>
      <c r="E242" s="55"/>
      <c r="F242" s="55"/>
      <c r="G242" s="61"/>
      <c r="H242" s="61"/>
      <c r="I242" s="61"/>
      <c r="J242" s="61"/>
      <c r="K242" s="61"/>
      <c r="L242" s="61"/>
      <c r="M242" s="61"/>
      <c r="N242" s="61"/>
      <c r="O242" s="44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:32" ht="25.5">
      <c r="A243" s="55"/>
      <c r="B243" s="55"/>
      <c r="C243" s="55"/>
      <c r="D243" s="55"/>
      <c r="E243" s="55"/>
      <c r="F243" s="55"/>
      <c r="G243" s="61"/>
      <c r="H243" s="61"/>
      <c r="I243" s="61"/>
      <c r="J243" s="61"/>
      <c r="K243" s="61"/>
      <c r="L243" s="61"/>
      <c r="M243" s="61"/>
      <c r="N243" s="61"/>
      <c r="O243" s="44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:32" ht="25.5">
      <c r="A244" s="55"/>
      <c r="B244" s="55"/>
      <c r="C244" s="55"/>
      <c r="D244" s="55"/>
      <c r="E244" s="55"/>
      <c r="F244" s="55"/>
      <c r="G244" s="61"/>
      <c r="H244" s="61"/>
      <c r="I244" s="61"/>
      <c r="J244" s="61"/>
      <c r="K244" s="61"/>
      <c r="L244" s="61"/>
      <c r="M244" s="61"/>
      <c r="N244" s="61"/>
      <c r="O244" s="44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:32" ht="25.5">
      <c r="A245" s="55"/>
      <c r="B245" s="55"/>
      <c r="C245" s="55"/>
      <c r="D245" s="55"/>
      <c r="E245" s="55"/>
      <c r="F245" s="55"/>
      <c r="G245" s="61"/>
      <c r="H245" s="61"/>
      <c r="I245" s="61"/>
      <c r="J245" s="61"/>
      <c r="K245" s="61"/>
      <c r="L245" s="61"/>
      <c r="M245" s="61"/>
      <c r="N245" s="61"/>
      <c r="O245" s="44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:32" ht="25.5">
      <c r="A246" s="55"/>
      <c r="B246" s="55"/>
      <c r="C246" s="55"/>
      <c r="D246" s="55"/>
      <c r="E246" s="55"/>
      <c r="F246" s="55"/>
      <c r="G246" s="61"/>
      <c r="H246" s="61"/>
      <c r="I246" s="61"/>
      <c r="J246" s="61"/>
      <c r="K246" s="61"/>
      <c r="L246" s="61"/>
      <c r="M246" s="61"/>
      <c r="N246" s="61"/>
      <c r="O246" s="44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:32" ht="25.5">
      <c r="A247" s="55"/>
      <c r="B247" s="55"/>
      <c r="C247" s="55"/>
      <c r="D247" s="55"/>
      <c r="E247" s="55"/>
      <c r="F247" s="55"/>
      <c r="G247" s="61"/>
      <c r="H247" s="61"/>
      <c r="I247" s="61"/>
      <c r="J247" s="61"/>
      <c r="K247" s="61"/>
      <c r="L247" s="61"/>
      <c r="M247" s="61"/>
      <c r="N247" s="61"/>
      <c r="O247" s="44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:32" ht="25.5">
      <c r="A248" s="55"/>
      <c r="B248" s="55"/>
      <c r="C248" s="55"/>
      <c r="D248" s="55"/>
      <c r="E248" s="55"/>
      <c r="F248" s="55"/>
      <c r="G248" s="61"/>
      <c r="H248" s="61"/>
      <c r="I248" s="61"/>
      <c r="J248" s="61"/>
      <c r="K248" s="61"/>
      <c r="L248" s="61"/>
      <c r="M248" s="61"/>
      <c r="N248" s="61"/>
      <c r="O248" s="44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:32" ht="25.5">
      <c r="A249" s="55"/>
      <c r="B249" s="55"/>
      <c r="C249" s="55"/>
      <c r="D249" s="55"/>
      <c r="E249" s="55"/>
      <c r="F249" s="55"/>
      <c r="G249" s="61"/>
      <c r="H249" s="61"/>
      <c r="I249" s="61"/>
      <c r="J249" s="61"/>
      <c r="K249" s="61"/>
      <c r="L249" s="61"/>
      <c r="M249" s="61"/>
      <c r="N249" s="61"/>
      <c r="O249" s="44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:32" ht="25.5">
      <c r="A250" s="55"/>
      <c r="B250" s="55"/>
      <c r="C250" s="55"/>
      <c r="D250" s="55"/>
      <c r="E250" s="55"/>
      <c r="F250" s="55"/>
      <c r="G250" s="61"/>
      <c r="H250" s="61"/>
      <c r="I250" s="61"/>
      <c r="J250" s="61"/>
      <c r="K250" s="61"/>
      <c r="L250" s="61"/>
      <c r="M250" s="61"/>
      <c r="N250" s="61"/>
      <c r="O250" s="44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:32" ht="25.5">
      <c r="A251" s="55"/>
      <c r="B251" s="55"/>
      <c r="C251" s="55"/>
      <c r="D251" s="55"/>
      <c r="E251" s="55"/>
      <c r="F251" s="55"/>
      <c r="G251" s="61"/>
      <c r="H251" s="61"/>
      <c r="I251" s="61"/>
      <c r="J251" s="61"/>
      <c r="K251" s="61"/>
      <c r="L251" s="61"/>
      <c r="M251" s="61"/>
      <c r="N251" s="61"/>
      <c r="O251" s="44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:32" ht="25.5">
      <c r="A252" s="55"/>
      <c r="B252" s="55"/>
      <c r="C252" s="55"/>
      <c r="D252" s="55"/>
      <c r="E252" s="55"/>
      <c r="F252" s="55"/>
      <c r="G252" s="61"/>
      <c r="H252" s="61"/>
      <c r="I252" s="61"/>
      <c r="J252" s="61"/>
      <c r="K252" s="61"/>
      <c r="L252" s="61"/>
      <c r="M252" s="61"/>
      <c r="N252" s="61"/>
      <c r="O252" s="44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:32" ht="25.5">
      <c r="A253" s="55"/>
      <c r="B253" s="55"/>
      <c r="C253" s="55"/>
      <c r="D253" s="55"/>
      <c r="E253" s="55"/>
      <c r="F253" s="55"/>
      <c r="G253" s="61"/>
      <c r="H253" s="61"/>
      <c r="I253" s="61"/>
      <c r="J253" s="61"/>
      <c r="K253" s="61"/>
      <c r="L253" s="61"/>
      <c r="M253" s="61"/>
      <c r="N253" s="61"/>
      <c r="O253" s="44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:32" ht="25.5">
      <c r="A254" s="55"/>
      <c r="B254" s="55"/>
      <c r="C254" s="55"/>
      <c r="D254" s="55"/>
      <c r="E254" s="55"/>
      <c r="F254" s="55"/>
      <c r="G254" s="61"/>
      <c r="H254" s="61"/>
      <c r="I254" s="61"/>
      <c r="J254" s="61"/>
      <c r="K254" s="61"/>
      <c r="L254" s="61"/>
      <c r="M254" s="61"/>
      <c r="N254" s="61"/>
      <c r="O254" s="44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:32" ht="25.5">
      <c r="A255" s="55"/>
      <c r="B255" s="55"/>
      <c r="C255" s="55"/>
      <c r="D255" s="55"/>
      <c r="E255" s="55"/>
      <c r="F255" s="55"/>
      <c r="G255" s="61"/>
      <c r="H255" s="61"/>
      <c r="I255" s="61"/>
      <c r="J255" s="61"/>
      <c r="K255" s="61"/>
      <c r="L255" s="61"/>
      <c r="M255" s="61"/>
      <c r="N255" s="61"/>
      <c r="O255" s="44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:32" ht="25.5">
      <c r="A256" s="55"/>
      <c r="B256" s="55"/>
      <c r="C256" s="55"/>
      <c r="D256" s="55"/>
      <c r="E256" s="55"/>
      <c r="F256" s="55"/>
      <c r="G256" s="61"/>
      <c r="H256" s="61"/>
      <c r="I256" s="61"/>
      <c r="J256" s="61"/>
      <c r="K256" s="61"/>
      <c r="L256" s="61"/>
      <c r="M256" s="61"/>
      <c r="N256" s="61"/>
      <c r="O256" s="44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:32" ht="25.5">
      <c r="A257" s="55"/>
      <c r="B257" s="55"/>
      <c r="C257" s="55"/>
      <c r="D257" s="55"/>
      <c r="E257" s="55"/>
      <c r="F257" s="55"/>
      <c r="G257" s="61"/>
      <c r="H257" s="61"/>
      <c r="I257" s="61"/>
      <c r="J257" s="61"/>
      <c r="K257" s="61"/>
      <c r="L257" s="61"/>
      <c r="M257" s="61"/>
      <c r="N257" s="61"/>
      <c r="O257" s="44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:32" ht="25.5">
      <c r="A258" s="55"/>
      <c r="B258" s="55"/>
      <c r="C258" s="55"/>
      <c r="D258" s="55"/>
      <c r="E258" s="55"/>
      <c r="F258" s="55"/>
      <c r="G258" s="61"/>
      <c r="H258" s="61"/>
      <c r="I258" s="61"/>
      <c r="J258" s="61"/>
      <c r="K258" s="61"/>
      <c r="L258" s="61"/>
      <c r="M258" s="61"/>
      <c r="N258" s="61"/>
      <c r="O258" s="44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:32" ht="25.5">
      <c r="A259" s="55"/>
      <c r="B259" s="55"/>
      <c r="C259" s="55"/>
      <c r="D259" s="55"/>
      <c r="E259" s="55"/>
      <c r="F259" s="55"/>
      <c r="G259" s="61"/>
      <c r="H259" s="61"/>
      <c r="I259" s="61"/>
      <c r="J259" s="61"/>
      <c r="K259" s="61"/>
      <c r="L259" s="61"/>
      <c r="M259" s="61"/>
      <c r="N259" s="61"/>
      <c r="O259" s="44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:32" ht="25.5">
      <c r="A260" s="55"/>
      <c r="B260" s="55"/>
      <c r="C260" s="55"/>
      <c r="D260" s="55"/>
      <c r="E260" s="55"/>
      <c r="F260" s="55"/>
      <c r="G260" s="61"/>
      <c r="H260" s="61"/>
      <c r="I260" s="61"/>
      <c r="J260" s="61"/>
      <c r="K260" s="61"/>
      <c r="L260" s="61"/>
      <c r="M260" s="61"/>
      <c r="N260" s="61"/>
      <c r="O260" s="44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:32" ht="25.5">
      <c r="A261" s="55"/>
      <c r="B261" s="55"/>
      <c r="C261" s="55"/>
      <c r="D261" s="55"/>
      <c r="E261" s="55"/>
      <c r="F261" s="55"/>
      <c r="G261" s="61"/>
      <c r="H261" s="61"/>
      <c r="I261" s="61"/>
      <c r="J261" s="61"/>
      <c r="K261" s="61"/>
      <c r="L261" s="61"/>
      <c r="M261" s="61"/>
      <c r="N261" s="61"/>
      <c r="O261" s="44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:32" ht="25.5">
      <c r="A262" s="55"/>
      <c r="B262" s="55"/>
      <c r="C262" s="55"/>
      <c r="D262" s="55"/>
      <c r="E262" s="55"/>
      <c r="F262" s="55"/>
      <c r="G262" s="61"/>
      <c r="H262" s="61"/>
      <c r="I262" s="61"/>
      <c r="J262" s="61"/>
      <c r="K262" s="61"/>
      <c r="L262" s="61"/>
      <c r="M262" s="61"/>
      <c r="N262" s="61"/>
      <c r="O262" s="44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:32" ht="25.5">
      <c r="A263" s="55"/>
      <c r="B263" s="55"/>
      <c r="C263" s="55"/>
      <c r="D263" s="55"/>
      <c r="E263" s="55"/>
      <c r="F263" s="55"/>
      <c r="G263" s="61"/>
      <c r="H263" s="61"/>
      <c r="I263" s="61"/>
      <c r="J263" s="61"/>
      <c r="K263" s="61"/>
      <c r="L263" s="61"/>
      <c r="M263" s="61"/>
      <c r="N263" s="61"/>
      <c r="O263" s="44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:32" ht="25.5">
      <c r="A264" s="55"/>
      <c r="B264" s="55"/>
      <c r="C264" s="55"/>
      <c r="D264" s="55"/>
      <c r="E264" s="55"/>
      <c r="F264" s="55"/>
      <c r="G264" s="61"/>
      <c r="H264" s="61"/>
      <c r="I264" s="61"/>
      <c r="J264" s="61"/>
      <c r="K264" s="61"/>
      <c r="L264" s="61"/>
      <c r="M264" s="61"/>
      <c r="N264" s="61"/>
      <c r="O264" s="44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:32" ht="25.5">
      <c r="A265" s="55"/>
      <c r="B265" s="55"/>
      <c r="C265" s="55"/>
      <c r="D265" s="55"/>
      <c r="E265" s="55"/>
      <c r="F265" s="55"/>
      <c r="G265" s="61"/>
      <c r="H265" s="61"/>
      <c r="I265" s="61"/>
      <c r="J265" s="61"/>
      <c r="K265" s="61"/>
      <c r="L265" s="61"/>
      <c r="M265" s="61"/>
      <c r="N265" s="61"/>
      <c r="O265" s="44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:32" ht="25.5">
      <c r="A266" s="55"/>
      <c r="B266" s="55"/>
      <c r="C266" s="55"/>
      <c r="D266" s="55"/>
      <c r="E266" s="55"/>
      <c r="F266" s="55"/>
      <c r="G266" s="61"/>
      <c r="H266" s="61"/>
      <c r="I266" s="61"/>
      <c r="J266" s="61"/>
      <c r="K266" s="61"/>
      <c r="L266" s="61"/>
      <c r="M266" s="61"/>
      <c r="N266" s="61"/>
      <c r="O266" s="44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:32" ht="25.5">
      <c r="A267" s="55"/>
      <c r="B267" s="55"/>
      <c r="C267" s="55"/>
      <c r="D267" s="55"/>
      <c r="E267" s="55"/>
      <c r="F267" s="55"/>
      <c r="G267" s="61"/>
      <c r="H267" s="61"/>
      <c r="I267" s="61"/>
      <c r="J267" s="61"/>
      <c r="K267" s="61"/>
      <c r="L267" s="61"/>
      <c r="M267" s="61"/>
      <c r="N267" s="61"/>
      <c r="O267" s="44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:32" ht="25.5">
      <c r="A268" s="55"/>
      <c r="B268" s="55"/>
      <c r="C268" s="55"/>
      <c r="D268" s="55"/>
      <c r="E268" s="55"/>
      <c r="F268" s="55"/>
      <c r="G268" s="61"/>
      <c r="H268" s="61"/>
      <c r="I268" s="61"/>
      <c r="J268" s="61"/>
      <c r="K268" s="61"/>
      <c r="L268" s="61"/>
      <c r="M268" s="61"/>
      <c r="N268" s="61"/>
      <c r="O268" s="44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:32" ht="25.5">
      <c r="A269" s="55"/>
      <c r="B269" s="55"/>
      <c r="C269" s="55"/>
      <c r="D269" s="55"/>
      <c r="E269" s="55"/>
      <c r="F269" s="55"/>
      <c r="G269" s="61"/>
      <c r="H269" s="61"/>
      <c r="I269" s="61"/>
      <c r="J269" s="61"/>
      <c r="K269" s="61"/>
      <c r="L269" s="61"/>
      <c r="M269" s="61"/>
      <c r="N269" s="61"/>
      <c r="O269" s="44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:32" ht="25.5">
      <c r="A270" s="55"/>
      <c r="B270" s="55"/>
      <c r="C270" s="55"/>
      <c r="D270" s="55"/>
      <c r="E270" s="55"/>
      <c r="F270" s="55"/>
      <c r="G270" s="61"/>
      <c r="H270" s="61"/>
      <c r="I270" s="61"/>
      <c r="J270" s="61"/>
      <c r="K270" s="61"/>
      <c r="L270" s="61"/>
      <c r="M270" s="61"/>
      <c r="N270" s="61"/>
      <c r="O270" s="44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:32" ht="25.5">
      <c r="A271" s="55"/>
      <c r="B271" s="55"/>
      <c r="C271" s="55"/>
      <c r="D271" s="55"/>
      <c r="E271" s="55"/>
      <c r="F271" s="55"/>
      <c r="G271" s="61"/>
      <c r="H271" s="61"/>
      <c r="I271" s="61"/>
      <c r="J271" s="61"/>
      <c r="K271" s="61"/>
      <c r="L271" s="61"/>
      <c r="M271" s="61"/>
      <c r="N271" s="61"/>
      <c r="O271" s="44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:32" ht="25.5">
      <c r="A272" s="55"/>
      <c r="B272" s="55"/>
      <c r="C272" s="55"/>
      <c r="D272" s="55"/>
      <c r="E272" s="55"/>
      <c r="F272" s="55"/>
      <c r="G272" s="61"/>
      <c r="H272" s="61"/>
      <c r="I272" s="61"/>
      <c r="J272" s="61"/>
      <c r="K272" s="61"/>
      <c r="L272" s="61"/>
      <c r="M272" s="61"/>
      <c r="N272" s="61"/>
      <c r="O272" s="44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:32" ht="25.5">
      <c r="A273" s="55"/>
      <c r="B273" s="55"/>
      <c r="C273" s="55"/>
      <c r="D273" s="55"/>
      <c r="E273" s="55"/>
      <c r="F273" s="55"/>
      <c r="G273" s="61"/>
      <c r="H273" s="61"/>
      <c r="I273" s="61"/>
      <c r="J273" s="61"/>
      <c r="K273" s="61"/>
      <c r="L273" s="61"/>
      <c r="M273" s="61"/>
      <c r="N273" s="61"/>
      <c r="O273" s="44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:32" ht="25.5">
      <c r="A274" s="55"/>
      <c r="B274" s="55"/>
      <c r="C274" s="55"/>
      <c r="D274" s="55"/>
      <c r="E274" s="55"/>
      <c r="F274" s="55"/>
      <c r="G274" s="61"/>
      <c r="H274" s="61"/>
      <c r="I274" s="61"/>
      <c r="J274" s="61"/>
      <c r="K274" s="61"/>
      <c r="L274" s="61"/>
      <c r="M274" s="61"/>
      <c r="N274" s="61"/>
      <c r="O274" s="44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:32" ht="25.5">
      <c r="A275" s="55"/>
      <c r="B275" s="55"/>
      <c r="C275" s="55"/>
      <c r="D275" s="55"/>
      <c r="E275" s="55"/>
      <c r="F275" s="55"/>
      <c r="G275" s="61"/>
      <c r="H275" s="61"/>
      <c r="I275" s="61"/>
      <c r="J275" s="61"/>
      <c r="K275" s="61"/>
      <c r="L275" s="61"/>
      <c r="M275" s="61"/>
      <c r="N275" s="61"/>
      <c r="O275" s="44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:32" ht="25.5">
      <c r="A276" s="55"/>
      <c r="B276" s="55"/>
      <c r="C276" s="55"/>
      <c r="D276" s="55"/>
      <c r="E276" s="55"/>
      <c r="F276" s="55"/>
      <c r="G276" s="61"/>
      <c r="H276" s="61"/>
      <c r="I276" s="61"/>
      <c r="J276" s="61"/>
      <c r="K276" s="61"/>
      <c r="L276" s="61"/>
      <c r="M276" s="61"/>
      <c r="N276" s="61"/>
      <c r="O276" s="44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:32" ht="25.5">
      <c r="A277" s="55"/>
      <c r="B277" s="55"/>
      <c r="C277" s="55"/>
      <c r="D277" s="55"/>
      <c r="E277" s="55"/>
      <c r="F277" s="55"/>
      <c r="G277" s="61"/>
      <c r="H277" s="61"/>
      <c r="I277" s="61"/>
      <c r="J277" s="61"/>
      <c r="K277" s="61"/>
      <c r="L277" s="61"/>
      <c r="M277" s="61"/>
      <c r="N277" s="61"/>
      <c r="O277" s="44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:32" ht="25.5">
      <c r="A278" s="55"/>
      <c r="B278" s="55"/>
      <c r="C278" s="55"/>
      <c r="D278" s="55"/>
      <c r="E278" s="55"/>
      <c r="F278" s="55"/>
      <c r="G278" s="61"/>
      <c r="H278" s="61"/>
      <c r="I278" s="61"/>
      <c r="J278" s="61"/>
      <c r="K278" s="61"/>
      <c r="L278" s="61"/>
      <c r="M278" s="61"/>
      <c r="N278" s="61"/>
      <c r="O278" s="44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:32" ht="25.5">
      <c r="A279" s="55"/>
      <c r="B279" s="55"/>
      <c r="C279" s="55"/>
      <c r="D279" s="55"/>
      <c r="E279" s="55"/>
      <c r="F279" s="55"/>
      <c r="G279" s="61"/>
      <c r="H279" s="61"/>
      <c r="I279" s="61"/>
      <c r="J279" s="61"/>
      <c r="K279" s="61"/>
      <c r="L279" s="61"/>
      <c r="M279" s="61"/>
      <c r="N279" s="61"/>
      <c r="O279" s="44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:32" ht="25.5">
      <c r="A280" s="55"/>
      <c r="B280" s="55"/>
      <c r="C280" s="55"/>
      <c r="D280" s="55"/>
      <c r="E280" s="55"/>
      <c r="F280" s="55"/>
      <c r="G280" s="61"/>
      <c r="H280" s="61"/>
      <c r="I280" s="61"/>
      <c r="J280" s="61"/>
      <c r="K280" s="61"/>
      <c r="L280" s="61"/>
      <c r="M280" s="61"/>
      <c r="N280" s="61"/>
      <c r="O280" s="44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:32" ht="25.5">
      <c r="A281" s="55"/>
      <c r="B281" s="55"/>
      <c r="C281" s="55"/>
      <c r="D281" s="55"/>
      <c r="E281" s="55"/>
      <c r="F281" s="55"/>
      <c r="G281" s="61"/>
      <c r="H281" s="61"/>
      <c r="I281" s="61"/>
      <c r="J281" s="61"/>
      <c r="K281" s="61"/>
      <c r="L281" s="61"/>
      <c r="M281" s="61"/>
      <c r="N281" s="61"/>
      <c r="O281" s="44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:32" ht="25.5">
      <c r="A282" s="55"/>
      <c r="B282" s="55"/>
      <c r="C282" s="55"/>
      <c r="D282" s="55"/>
      <c r="E282" s="55"/>
      <c r="F282" s="55"/>
      <c r="G282" s="61"/>
      <c r="H282" s="61"/>
      <c r="I282" s="61"/>
      <c r="J282" s="61"/>
      <c r="K282" s="61"/>
      <c r="L282" s="61"/>
      <c r="M282" s="61"/>
      <c r="N282" s="61"/>
      <c r="O282" s="44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:32" ht="25.5">
      <c r="A283" s="55"/>
      <c r="B283" s="55"/>
      <c r="C283" s="55"/>
      <c r="D283" s="55"/>
      <c r="E283" s="55"/>
      <c r="F283" s="55"/>
      <c r="G283" s="61"/>
      <c r="H283" s="61"/>
      <c r="I283" s="61"/>
      <c r="J283" s="61"/>
      <c r="K283" s="61"/>
      <c r="L283" s="61"/>
      <c r="M283" s="61"/>
      <c r="N283" s="61"/>
      <c r="O283" s="44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:32" ht="25.5">
      <c r="A284" s="55"/>
      <c r="B284" s="55"/>
      <c r="C284" s="55"/>
      <c r="D284" s="55"/>
      <c r="E284" s="55"/>
      <c r="F284" s="55"/>
      <c r="G284" s="61"/>
      <c r="H284" s="61"/>
      <c r="I284" s="61"/>
      <c r="J284" s="61"/>
      <c r="K284" s="61"/>
      <c r="L284" s="61"/>
      <c r="M284" s="61"/>
      <c r="N284" s="61"/>
      <c r="O284" s="44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:32" ht="25.5">
      <c r="A285" s="55"/>
      <c r="B285" s="55"/>
      <c r="C285" s="55"/>
      <c r="D285" s="55"/>
      <c r="E285" s="55"/>
      <c r="F285" s="55"/>
      <c r="G285" s="61"/>
      <c r="H285" s="61"/>
      <c r="I285" s="61"/>
      <c r="J285" s="61"/>
      <c r="K285" s="61"/>
      <c r="L285" s="61"/>
      <c r="M285" s="61"/>
      <c r="N285" s="61"/>
      <c r="O285" s="44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:32" ht="25.5">
      <c r="A286" s="55"/>
      <c r="B286" s="55"/>
      <c r="C286" s="55"/>
      <c r="D286" s="55"/>
      <c r="E286" s="55"/>
      <c r="F286" s="55"/>
      <c r="G286" s="61"/>
      <c r="H286" s="61"/>
      <c r="I286" s="61"/>
      <c r="J286" s="61"/>
      <c r="K286" s="61"/>
      <c r="L286" s="61"/>
      <c r="M286" s="61"/>
      <c r="N286" s="61"/>
      <c r="O286" s="44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:32" ht="25.5">
      <c r="A287" s="55"/>
      <c r="B287" s="55"/>
      <c r="C287" s="55"/>
      <c r="D287" s="55"/>
      <c r="E287" s="55"/>
      <c r="F287" s="55"/>
      <c r="G287" s="61"/>
      <c r="H287" s="61"/>
      <c r="I287" s="61"/>
      <c r="J287" s="61"/>
      <c r="K287" s="61"/>
      <c r="L287" s="61"/>
      <c r="M287" s="61"/>
      <c r="N287" s="61"/>
      <c r="O287" s="44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:32" ht="25.5">
      <c r="A288" s="55"/>
      <c r="B288" s="55"/>
      <c r="C288" s="55"/>
      <c r="D288" s="55"/>
      <c r="E288" s="55"/>
      <c r="F288" s="55"/>
      <c r="G288" s="61"/>
      <c r="H288" s="61"/>
      <c r="I288" s="61"/>
      <c r="J288" s="61"/>
      <c r="K288" s="61"/>
      <c r="L288" s="61"/>
      <c r="M288" s="61"/>
      <c r="N288" s="61"/>
      <c r="O288" s="44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:32" ht="25.5">
      <c r="A289" s="55"/>
      <c r="B289" s="55"/>
      <c r="C289" s="55"/>
      <c r="D289" s="55"/>
      <c r="E289" s="55"/>
      <c r="F289" s="55"/>
      <c r="G289" s="61"/>
      <c r="H289" s="61"/>
      <c r="I289" s="61"/>
      <c r="J289" s="61"/>
      <c r="K289" s="61"/>
      <c r="L289" s="61"/>
      <c r="M289" s="61"/>
      <c r="N289" s="61"/>
      <c r="O289" s="44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:32" ht="25.5">
      <c r="A290" s="55"/>
      <c r="B290" s="55"/>
      <c r="C290" s="55"/>
      <c r="D290" s="55"/>
      <c r="E290" s="55"/>
      <c r="F290" s="55"/>
      <c r="G290" s="61"/>
      <c r="H290" s="61"/>
      <c r="I290" s="61"/>
      <c r="J290" s="61"/>
      <c r="K290" s="61"/>
      <c r="L290" s="61"/>
      <c r="M290" s="61"/>
      <c r="N290" s="61"/>
      <c r="O290" s="44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:32" ht="25.5">
      <c r="A291" s="55"/>
      <c r="B291" s="55"/>
      <c r="C291" s="55"/>
      <c r="D291" s="55"/>
      <c r="E291" s="55"/>
      <c r="F291" s="55"/>
      <c r="G291" s="61"/>
      <c r="H291" s="61"/>
      <c r="I291" s="61"/>
      <c r="J291" s="61"/>
      <c r="K291" s="61"/>
      <c r="L291" s="61"/>
      <c r="M291" s="61"/>
      <c r="N291" s="61"/>
      <c r="O291" s="44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:32" ht="25.5">
      <c r="A292" s="55"/>
      <c r="B292" s="55"/>
      <c r="C292" s="55"/>
      <c r="D292" s="55"/>
      <c r="E292" s="55"/>
      <c r="F292" s="55"/>
      <c r="G292" s="61"/>
      <c r="H292" s="61"/>
      <c r="I292" s="61"/>
      <c r="J292" s="61"/>
      <c r="K292" s="61"/>
      <c r="L292" s="61"/>
      <c r="M292" s="61"/>
      <c r="N292" s="61"/>
      <c r="O292" s="44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:32" ht="25.5">
      <c r="A293" s="55"/>
      <c r="B293" s="55"/>
      <c r="C293" s="55"/>
      <c r="D293" s="55"/>
      <c r="E293" s="55"/>
      <c r="F293" s="55"/>
      <c r="G293" s="61"/>
      <c r="H293" s="61"/>
      <c r="I293" s="61"/>
      <c r="J293" s="61"/>
      <c r="K293" s="61"/>
      <c r="L293" s="61"/>
      <c r="M293" s="61"/>
      <c r="N293" s="61"/>
      <c r="O293" s="44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:32" ht="25.5">
      <c r="A294" s="55"/>
      <c r="B294" s="55"/>
      <c r="C294" s="55"/>
      <c r="D294" s="55"/>
      <c r="E294" s="55"/>
      <c r="F294" s="55"/>
      <c r="G294" s="61"/>
      <c r="H294" s="61"/>
      <c r="I294" s="61"/>
      <c r="J294" s="61"/>
      <c r="K294" s="61"/>
      <c r="L294" s="61"/>
      <c r="M294" s="61"/>
      <c r="N294" s="61"/>
      <c r="O294" s="44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:32" ht="25.5">
      <c r="A295" s="55"/>
      <c r="B295" s="55"/>
      <c r="C295" s="55"/>
      <c r="D295" s="55"/>
      <c r="E295" s="55"/>
      <c r="F295" s="55"/>
      <c r="G295" s="61"/>
      <c r="H295" s="61"/>
      <c r="I295" s="61"/>
      <c r="J295" s="61"/>
      <c r="K295" s="61"/>
      <c r="L295" s="61"/>
      <c r="M295" s="61"/>
      <c r="N295" s="61"/>
      <c r="O295" s="44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:32" ht="25.5">
      <c r="A296" s="55"/>
      <c r="B296" s="55"/>
      <c r="C296" s="55"/>
      <c r="D296" s="55"/>
      <c r="E296" s="55"/>
      <c r="F296" s="55"/>
      <c r="G296" s="61"/>
      <c r="H296" s="61"/>
      <c r="I296" s="61"/>
      <c r="J296" s="61"/>
      <c r="K296" s="61"/>
      <c r="L296" s="61"/>
      <c r="M296" s="61"/>
      <c r="N296" s="61"/>
      <c r="O296" s="44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:32" ht="25.5">
      <c r="A297" s="55"/>
      <c r="B297" s="55"/>
      <c r="C297" s="55"/>
      <c r="D297" s="55"/>
      <c r="E297" s="55"/>
      <c r="F297" s="55"/>
      <c r="G297" s="61"/>
      <c r="H297" s="61"/>
      <c r="I297" s="61"/>
      <c r="J297" s="61"/>
      <c r="K297" s="61"/>
      <c r="L297" s="61"/>
      <c r="M297" s="61"/>
      <c r="N297" s="61"/>
      <c r="O297" s="44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:32" ht="25.5">
      <c r="A298" s="55"/>
      <c r="B298" s="55"/>
      <c r="C298" s="55"/>
      <c r="D298" s="55"/>
      <c r="E298" s="55"/>
      <c r="F298" s="55"/>
      <c r="G298" s="61"/>
      <c r="H298" s="61"/>
      <c r="I298" s="61"/>
      <c r="J298" s="61"/>
      <c r="K298" s="61"/>
      <c r="L298" s="61"/>
      <c r="M298" s="61"/>
      <c r="N298" s="61"/>
      <c r="O298" s="44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:32" ht="25.5">
      <c r="A299" s="55"/>
      <c r="B299" s="55"/>
      <c r="C299" s="55"/>
      <c r="D299" s="55"/>
      <c r="E299" s="55"/>
      <c r="F299" s="55"/>
      <c r="G299" s="61"/>
      <c r="H299" s="61"/>
      <c r="I299" s="61"/>
      <c r="J299" s="61"/>
      <c r="K299" s="61"/>
      <c r="L299" s="61"/>
      <c r="M299" s="61"/>
      <c r="N299" s="61"/>
      <c r="O299" s="44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:32" ht="25.5">
      <c r="A300" s="55"/>
      <c r="B300" s="55"/>
      <c r="C300" s="55"/>
      <c r="D300" s="55"/>
      <c r="E300" s="55"/>
      <c r="F300" s="55"/>
      <c r="G300" s="61"/>
      <c r="H300" s="61"/>
      <c r="I300" s="61"/>
      <c r="J300" s="61"/>
      <c r="K300" s="61"/>
      <c r="L300" s="61"/>
      <c r="M300" s="61"/>
      <c r="N300" s="61"/>
      <c r="O300" s="44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:32" ht="25.5">
      <c r="A301" s="55"/>
      <c r="B301" s="55"/>
      <c r="C301" s="55"/>
      <c r="D301" s="55"/>
      <c r="E301" s="55"/>
      <c r="F301" s="55"/>
      <c r="G301" s="61"/>
      <c r="H301" s="61"/>
      <c r="I301" s="61"/>
      <c r="J301" s="61"/>
      <c r="K301" s="61"/>
      <c r="L301" s="61"/>
      <c r="M301" s="61"/>
      <c r="N301" s="61"/>
      <c r="O301" s="44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:32" ht="25.5">
      <c r="A302" s="55"/>
      <c r="B302" s="55"/>
      <c r="C302" s="55"/>
      <c r="D302" s="55"/>
      <c r="E302" s="55"/>
      <c r="F302" s="55"/>
      <c r="G302" s="61"/>
      <c r="H302" s="61"/>
      <c r="I302" s="61"/>
      <c r="J302" s="61"/>
      <c r="K302" s="61"/>
      <c r="L302" s="61"/>
      <c r="M302" s="61"/>
      <c r="N302" s="61"/>
      <c r="O302" s="44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:32" ht="25.5">
      <c r="A303" s="55"/>
      <c r="B303" s="55"/>
      <c r="C303" s="55"/>
      <c r="D303" s="55"/>
      <c r="E303" s="55"/>
      <c r="F303" s="55"/>
      <c r="G303" s="61"/>
      <c r="H303" s="61"/>
      <c r="I303" s="61"/>
      <c r="J303" s="61"/>
      <c r="K303" s="61"/>
      <c r="L303" s="61"/>
      <c r="M303" s="61"/>
      <c r="N303" s="61"/>
      <c r="O303" s="44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:32" ht="25.5">
      <c r="A304" s="55"/>
      <c r="B304" s="55"/>
      <c r="C304" s="55"/>
      <c r="D304" s="55"/>
      <c r="E304" s="55"/>
      <c r="F304" s="55"/>
      <c r="G304" s="61"/>
      <c r="H304" s="61"/>
      <c r="I304" s="61"/>
      <c r="J304" s="61"/>
      <c r="K304" s="61"/>
      <c r="L304" s="61"/>
      <c r="M304" s="61"/>
      <c r="N304" s="61"/>
      <c r="O304" s="44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:32" ht="25.5">
      <c r="A305" s="55"/>
      <c r="B305" s="55"/>
      <c r="C305" s="55"/>
      <c r="D305" s="55"/>
      <c r="E305" s="55"/>
      <c r="F305" s="55"/>
      <c r="G305" s="61"/>
      <c r="H305" s="61"/>
      <c r="I305" s="61"/>
      <c r="J305" s="61"/>
      <c r="K305" s="61"/>
      <c r="L305" s="61"/>
      <c r="M305" s="61"/>
      <c r="N305" s="61"/>
      <c r="O305" s="44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:32" ht="25.5">
      <c r="A306" s="55"/>
      <c r="B306" s="55"/>
      <c r="C306" s="55"/>
      <c r="D306" s="55"/>
      <c r="E306" s="55"/>
      <c r="F306" s="55"/>
      <c r="G306" s="61"/>
      <c r="H306" s="61"/>
      <c r="I306" s="61"/>
      <c r="J306" s="61"/>
      <c r="K306" s="61"/>
      <c r="L306" s="61"/>
      <c r="M306" s="61"/>
      <c r="N306" s="61"/>
      <c r="O306" s="44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:32" ht="25.5">
      <c r="A307" s="55"/>
      <c r="B307" s="55"/>
      <c r="C307" s="55"/>
      <c r="D307" s="55"/>
      <c r="E307" s="55"/>
      <c r="F307" s="55"/>
      <c r="G307" s="61"/>
      <c r="H307" s="61"/>
      <c r="I307" s="61"/>
      <c r="J307" s="61"/>
      <c r="K307" s="61"/>
      <c r="L307" s="61"/>
      <c r="M307" s="61"/>
      <c r="N307" s="61"/>
      <c r="O307" s="44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:32" ht="25.5">
      <c r="A308" s="55"/>
      <c r="B308" s="55"/>
      <c r="C308" s="55"/>
      <c r="D308" s="55"/>
      <c r="E308" s="55"/>
      <c r="F308" s="55"/>
      <c r="G308" s="61"/>
      <c r="H308" s="61"/>
      <c r="I308" s="61"/>
      <c r="J308" s="61"/>
      <c r="K308" s="61"/>
      <c r="L308" s="61"/>
      <c r="M308" s="61"/>
      <c r="N308" s="61"/>
      <c r="O308" s="44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:32" ht="25.5">
      <c r="A309" s="55"/>
      <c r="B309" s="55"/>
      <c r="C309" s="55"/>
      <c r="D309" s="55"/>
      <c r="E309" s="55"/>
      <c r="F309" s="55"/>
      <c r="G309" s="61"/>
      <c r="H309" s="61"/>
      <c r="I309" s="61"/>
      <c r="J309" s="61"/>
      <c r="K309" s="61"/>
      <c r="L309" s="61"/>
      <c r="M309" s="61"/>
      <c r="N309" s="61"/>
      <c r="O309" s="44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:32" ht="25.5">
      <c r="A310" s="55"/>
      <c r="B310" s="55"/>
      <c r="C310" s="55"/>
      <c r="D310" s="55"/>
      <c r="E310" s="55"/>
      <c r="F310" s="55"/>
      <c r="G310" s="61"/>
      <c r="H310" s="61"/>
      <c r="I310" s="61"/>
      <c r="J310" s="61"/>
      <c r="K310" s="61"/>
      <c r="L310" s="61"/>
      <c r="M310" s="61"/>
      <c r="N310" s="61"/>
      <c r="O310" s="44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:32" ht="25.5">
      <c r="A311" s="55"/>
      <c r="B311" s="55"/>
      <c r="C311" s="55"/>
      <c r="D311" s="55"/>
      <c r="E311" s="55"/>
      <c r="F311" s="55"/>
      <c r="G311" s="61"/>
      <c r="H311" s="61"/>
      <c r="I311" s="61"/>
      <c r="J311" s="61"/>
      <c r="K311" s="61"/>
      <c r="L311" s="61"/>
      <c r="M311" s="61"/>
      <c r="N311" s="61"/>
      <c r="O311" s="44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:32" ht="25.5">
      <c r="A312" s="55"/>
      <c r="B312" s="55"/>
      <c r="C312" s="55"/>
      <c r="D312" s="55"/>
      <c r="E312" s="55"/>
      <c r="F312" s="55"/>
      <c r="G312" s="61"/>
      <c r="H312" s="61"/>
      <c r="I312" s="61"/>
      <c r="J312" s="61"/>
      <c r="K312" s="61"/>
      <c r="L312" s="61"/>
      <c r="M312" s="61"/>
      <c r="N312" s="61"/>
      <c r="O312" s="44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:32" ht="25.5">
      <c r="A313" s="55"/>
      <c r="B313" s="55"/>
      <c r="C313" s="55"/>
      <c r="D313" s="55"/>
      <c r="E313" s="55"/>
      <c r="F313" s="55"/>
      <c r="G313" s="61"/>
      <c r="H313" s="61"/>
      <c r="I313" s="61"/>
      <c r="J313" s="61"/>
      <c r="K313" s="61"/>
      <c r="L313" s="61"/>
      <c r="M313" s="61"/>
      <c r="N313" s="61"/>
      <c r="O313" s="44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:32" ht="25.5">
      <c r="A314" s="55"/>
      <c r="B314" s="55"/>
      <c r="C314" s="55"/>
      <c r="D314" s="55"/>
      <c r="E314" s="55"/>
      <c r="F314" s="55"/>
      <c r="G314" s="61"/>
      <c r="H314" s="61"/>
      <c r="I314" s="61"/>
      <c r="J314" s="61"/>
      <c r="K314" s="61"/>
      <c r="L314" s="61"/>
      <c r="M314" s="61"/>
      <c r="N314" s="61"/>
      <c r="O314" s="44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:32" ht="25.5">
      <c r="A315" s="55"/>
      <c r="B315" s="55"/>
      <c r="C315" s="55"/>
      <c r="D315" s="55"/>
      <c r="E315" s="55"/>
      <c r="F315" s="55"/>
      <c r="G315" s="61"/>
      <c r="H315" s="61"/>
      <c r="I315" s="61"/>
      <c r="J315" s="61"/>
      <c r="K315" s="61"/>
      <c r="L315" s="61"/>
      <c r="M315" s="61"/>
      <c r="N315" s="61"/>
      <c r="O315" s="44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:32" ht="25.5">
      <c r="A316" s="55"/>
      <c r="B316" s="55"/>
      <c r="C316" s="55"/>
      <c r="D316" s="55"/>
      <c r="E316" s="55"/>
      <c r="F316" s="55"/>
      <c r="G316" s="61"/>
      <c r="H316" s="61"/>
      <c r="I316" s="61"/>
      <c r="J316" s="61"/>
      <c r="K316" s="61"/>
      <c r="L316" s="61"/>
      <c r="M316" s="61"/>
      <c r="N316" s="61"/>
      <c r="O316" s="44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:32" ht="25.5">
      <c r="A317" s="55"/>
      <c r="B317" s="55"/>
      <c r="C317" s="55"/>
      <c r="D317" s="55"/>
      <c r="E317" s="55"/>
      <c r="F317" s="55"/>
      <c r="G317" s="61"/>
      <c r="H317" s="61"/>
      <c r="I317" s="61"/>
      <c r="J317" s="61"/>
      <c r="K317" s="61"/>
      <c r="L317" s="61"/>
      <c r="M317" s="61"/>
      <c r="N317" s="61"/>
      <c r="O317" s="44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:32" ht="25.5">
      <c r="A318" s="55"/>
      <c r="B318" s="55"/>
      <c r="C318" s="55"/>
      <c r="D318" s="55"/>
      <c r="E318" s="55"/>
      <c r="F318" s="55"/>
      <c r="G318" s="61"/>
      <c r="H318" s="61"/>
      <c r="I318" s="61"/>
      <c r="J318" s="61"/>
      <c r="K318" s="61"/>
      <c r="L318" s="61"/>
      <c r="M318" s="61"/>
      <c r="N318" s="61"/>
      <c r="O318" s="44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:32" ht="25.5">
      <c r="A319" s="55"/>
      <c r="B319" s="55"/>
      <c r="C319" s="55"/>
      <c r="D319" s="55"/>
      <c r="E319" s="55"/>
      <c r="F319" s="55"/>
      <c r="G319" s="61"/>
      <c r="H319" s="61"/>
      <c r="I319" s="61"/>
      <c r="J319" s="61"/>
      <c r="K319" s="61"/>
      <c r="L319" s="61"/>
      <c r="M319" s="61"/>
      <c r="N319" s="61"/>
      <c r="O319" s="44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:32" ht="25.5">
      <c r="A320" s="55"/>
      <c r="B320" s="55"/>
      <c r="C320" s="55"/>
      <c r="D320" s="55"/>
      <c r="E320" s="55"/>
      <c r="F320" s="55"/>
      <c r="G320" s="61"/>
      <c r="H320" s="61"/>
      <c r="I320" s="61"/>
      <c r="J320" s="61"/>
      <c r="K320" s="61"/>
      <c r="L320" s="61"/>
      <c r="M320" s="61"/>
      <c r="N320" s="61"/>
      <c r="O320" s="44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:32" ht="25.5">
      <c r="A321" s="55"/>
      <c r="B321" s="55"/>
      <c r="C321" s="55"/>
      <c r="D321" s="55"/>
      <c r="E321" s="55"/>
      <c r="F321" s="55"/>
      <c r="G321" s="61"/>
      <c r="H321" s="61"/>
      <c r="I321" s="61"/>
      <c r="J321" s="61"/>
      <c r="K321" s="61"/>
      <c r="L321" s="61"/>
      <c r="M321" s="61"/>
      <c r="N321" s="61"/>
      <c r="O321" s="44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:32" ht="25.5">
      <c r="A322" s="55"/>
      <c r="B322" s="55"/>
      <c r="C322" s="55"/>
      <c r="D322" s="55"/>
      <c r="E322" s="55"/>
      <c r="F322" s="55"/>
      <c r="G322" s="61"/>
      <c r="H322" s="61"/>
      <c r="I322" s="61"/>
      <c r="J322" s="61"/>
      <c r="K322" s="61"/>
      <c r="L322" s="61"/>
      <c r="M322" s="61"/>
      <c r="N322" s="61"/>
      <c r="O322" s="44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:32" ht="25.5">
      <c r="A323" s="55"/>
      <c r="B323" s="55"/>
      <c r="C323" s="55"/>
      <c r="D323" s="55"/>
      <c r="E323" s="55"/>
      <c r="F323" s="55"/>
      <c r="G323" s="61"/>
      <c r="H323" s="61"/>
      <c r="I323" s="61"/>
      <c r="J323" s="61"/>
      <c r="K323" s="61"/>
      <c r="L323" s="61"/>
      <c r="M323" s="61"/>
      <c r="N323" s="61"/>
      <c r="O323" s="44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:32" ht="25.5">
      <c r="A324" s="55"/>
      <c r="B324" s="55"/>
      <c r="C324" s="55"/>
      <c r="D324" s="55"/>
      <c r="E324" s="55"/>
      <c r="F324" s="55"/>
      <c r="G324" s="61"/>
      <c r="H324" s="61"/>
      <c r="I324" s="61"/>
      <c r="J324" s="61"/>
      <c r="K324" s="61"/>
      <c r="L324" s="61"/>
      <c r="M324" s="61"/>
      <c r="N324" s="61"/>
      <c r="O324" s="44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:32" ht="25.5">
      <c r="A325" s="55"/>
      <c r="B325" s="55"/>
      <c r="C325" s="55"/>
      <c r="D325" s="55"/>
      <c r="E325" s="55"/>
      <c r="F325" s="55"/>
      <c r="G325" s="61"/>
      <c r="H325" s="61"/>
      <c r="I325" s="61"/>
      <c r="J325" s="61"/>
      <c r="K325" s="61"/>
      <c r="L325" s="61"/>
      <c r="M325" s="61"/>
      <c r="N325" s="61"/>
      <c r="O325" s="44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:32" ht="25.5">
      <c r="A326" s="55"/>
      <c r="B326" s="55"/>
      <c r="C326" s="55"/>
      <c r="D326" s="55"/>
      <c r="E326" s="55"/>
      <c r="F326" s="55"/>
      <c r="G326" s="61"/>
      <c r="H326" s="61"/>
      <c r="I326" s="61"/>
      <c r="J326" s="61"/>
      <c r="K326" s="61"/>
      <c r="L326" s="61"/>
      <c r="M326" s="61"/>
      <c r="N326" s="61"/>
      <c r="O326" s="44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:32" ht="25.5">
      <c r="A327" s="55"/>
      <c r="B327" s="55"/>
      <c r="C327" s="55"/>
      <c r="D327" s="55"/>
      <c r="E327" s="55"/>
      <c r="F327" s="55"/>
      <c r="G327" s="61"/>
      <c r="H327" s="61"/>
      <c r="I327" s="61"/>
      <c r="J327" s="61"/>
      <c r="K327" s="61"/>
      <c r="L327" s="61"/>
      <c r="M327" s="61"/>
      <c r="N327" s="61"/>
      <c r="O327" s="44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:32" ht="25.5">
      <c r="A328" s="55"/>
      <c r="B328" s="55"/>
      <c r="C328" s="55"/>
      <c r="D328" s="55"/>
      <c r="E328" s="55"/>
      <c r="F328" s="55"/>
      <c r="G328" s="61"/>
      <c r="H328" s="61"/>
      <c r="I328" s="61"/>
      <c r="J328" s="61"/>
      <c r="K328" s="61"/>
      <c r="L328" s="61"/>
      <c r="M328" s="61"/>
      <c r="N328" s="61"/>
      <c r="O328" s="44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:32" ht="25.5">
      <c r="A329" s="55"/>
      <c r="B329" s="55"/>
      <c r="C329" s="55"/>
      <c r="D329" s="55"/>
      <c r="E329" s="55"/>
      <c r="F329" s="55"/>
      <c r="G329" s="61"/>
      <c r="H329" s="61"/>
      <c r="I329" s="61"/>
      <c r="J329" s="61"/>
      <c r="K329" s="61"/>
      <c r="L329" s="61"/>
      <c r="M329" s="61"/>
      <c r="N329" s="61"/>
      <c r="O329" s="44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:32" ht="25.5">
      <c r="A330" s="55"/>
      <c r="B330" s="55"/>
      <c r="C330" s="55"/>
      <c r="D330" s="55"/>
      <c r="E330" s="55"/>
      <c r="F330" s="55"/>
      <c r="G330" s="61"/>
      <c r="H330" s="61"/>
      <c r="I330" s="61"/>
      <c r="J330" s="61"/>
      <c r="K330" s="61"/>
      <c r="L330" s="61"/>
      <c r="M330" s="61"/>
      <c r="N330" s="61"/>
      <c r="O330" s="44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:32" ht="25.5">
      <c r="A331" s="55"/>
      <c r="B331" s="55"/>
      <c r="C331" s="55"/>
      <c r="D331" s="55"/>
      <c r="E331" s="55"/>
      <c r="F331" s="55"/>
      <c r="G331" s="61"/>
      <c r="H331" s="61"/>
      <c r="I331" s="61"/>
      <c r="J331" s="61"/>
      <c r="K331" s="61"/>
      <c r="L331" s="61"/>
      <c r="M331" s="61"/>
      <c r="N331" s="61"/>
      <c r="O331" s="44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:32" ht="25.5">
      <c r="A332" s="55"/>
      <c r="B332" s="55"/>
      <c r="C332" s="55"/>
      <c r="D332" s="55"/>
      <c r="E332" s="55"/>
      <c r="F332" s="55"/>
      <c r="G332" s="61"/>
      <c r="H332" s="61"/>
      <c r="I332" s="61"/>
      <c r="J332" s="61"/>
      <c r="K332" s="61"/>
      <c r="L332" s="61"/>
      <c r="M332" s="61"/>
      <c r="N332" s="61"/>
      <c r="O332" s="44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:32" ht="25.5">
      <c r="A333" s="55"/>
      <c r="B333" s="55"/>
      <c r="C333" s="55"/>
      <c r="D333" s="55"/>
      <c r="E333" s="55"/>
      <c r="F333" s="55"/>
      <c r="G333" s="61"/>
      <c r="H333" s="61"/>
      <c r="I333" s="61"/>
      <c r="J333" s="61"/>
      <c r="K333" s="61"/>
      <c r="L333" s="61"/>
      <c r="M333" s="61"/>
      <c r="N333" s="61"/>
      <c r="O333" s="44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:32" ht="25.5">
      <c r="A334" s="55"/>
      <c r="B334" s="55"/>
      <c r="C334" s="55"/>
      <c r="D334" s="55"/>
      <c r="E334" s="55"/>
      <c r="F334" s="55"/>
      <c r="G334" s="61"/>
      <c r="H334" s="61"/>
      <c r="I334" s="61"/>
      <c r="J334" s="61"/>
      <c r="K334" s="61"/>
      <c r="L334" s="61"/>
      <c r="M334" s="61"/>
      <c r="N334" s="61"/>
      <c r="O334" s="44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:32" ht="25.5">
      <c r="A335" s="55"/>
      <c r="B335" s="55"/>
      <c r="C335" s="55"/>
      <c r="D335" s="55"/>
      <c r="E335" s="55"/>
      <c r="F335" s="55"/>
      <c r="G335" s="61"/>
      <c r="H335" s="61"/>
      <c r="I335" s="61"/>
      <c r="J335" s="61"/>
      <c r="K335" s="61"/>
      <c r="L335" s="61"/>
      <c r="M335" s="61"/>
      <c r="N335" s="61"/>
      <c r="O335" s="44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:32" ht="25.5">
      <c r="A336" s="55"/>
      <c r="B336" s="55"/>
      <c r="C336" s="55"/>
      <c r="D336" s="55"/>
      <c r="E336" s="55"/>
      <c r="F336" s="55"/>
      <c r="G336" s="61"/>
      <c r="H336" s="61"/>
      <c r="I336" s="61"/>
      <c r="J336" s="61"/>
      <c r="K336" s="61"/>
      <c r="L336" s="61"/>
      <c r="M336" s="61"/>
      <c r="N336" s="61"/>
      <c r="O336" s="44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:32" ht="25.5">
      <c r="A337" s="55"/>
      <c r="B337" s="55"/>
      <c r="C337" s="55"/>
      <c r="D337" s="55"/>
      <c r="E337" s="55"/>
      <c r="F337" s="55"/>
      <c r="G337" s="61"/>
      <c r="H337" s="61"/>
      <c r="I337" s="61"/>
      <c r="J337" s="61"/>
      <c r="K337" s="61"/>
      <c r="L337" s="61"/>
      <c r="M337" s="61"/>
      <c r="N337" s="61"/>
      <c r="O337" s="44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:32" ht="25.5">
      <c r="A338" s="55"/>
      <c r="B338" s="55"/>
      <c r="C338" s="55"/>
      <c r="D338" s="55"/>
      <c r="E338" s="55"/>
      <c r="F338" s="55"/>
      <c r="G338" s="61"/>
      <c r="H338" s="61"/>
      <c r="I338" s="61"/>
      <c r="J338" s="61"/>
      <c r="K338" s="61"/>
      <c r="L338" s="61"/>
      <c r="M338" s="61"/>
      <c r="N338" s="61"/>
      <c r="O338" s="44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:32" ht="25.5">
      <c r="A339" s="55"/>
      <c r="B339" s="55"/>
      <c r="C339" s="55"/>
      <c r="D339" s="55"/>
      <c r="E339" s="55"/>
      <c r="F339" s="55"/>
      <c r="G339" s="61"/>
      <c r="H339" s="61"/>
      <c r="I339" s="61"/>
      <c r="J339" s="61"/>
      <c r="K339" s="61"/>
      <c r="L339" s="61"/>
      <c r="M339" s="61"/>
      <c r="N339" s="61"/>
      <c r="O339" s="44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:32" ht="25.5">
      <c r="A340" s="55"/>
      <c r="B340" s="55"/>
      <c r="C340" s="55"/>
      <c r="D340" s="55"/>
      <c r="E340" s="55"/>
      <c r="F340" s="55"/>
      <c r="G340" s="61"/>
      <c r="H340" s="61"/>
      <c r="I340" s="61"/>
      <c r="J340" s="61"/>
      <c r="K340" s="61"/>
      <c r="L340" s="61"/>
      <c r="M340" s="61"/>
      <c r="N340" s="61"/>
      <c r="O340" s="44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:32" ht="25.5">
      <c r="A341" s="55"/>
      <c r="B341" s="55"/>
      <c r="C341" s="55"/>
      <c r="D341" s="55"/>
      <c r="E341" s="55"/>
      <c r="F341" s="55"/>
      <c r="G341" s="61"/>
      <c r="H341" s="61"/>
      <c r="I341" s="61"/>
      <c r="J341" s="61"/>
      <c r="K341" s="61"/>
      <c r="L341" s="61"/>
      <c r="M341" s="61"/>
      <c r="N341" s="61"/>
      <c r="O341" s="44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:32" ht="25.5">
      <c r="A342" s="55"/>
      <c r="B342" s="55"/>
      <c r="C342" s="55"/>
      <c r="D342" s="55"/>
      <c r="E342" s="55"/>
      <c r="F342" s="55"/>
      <c r="G342" s="61"/>
      <c r="H342" s="61"/>
      <c r="I342" s="61"/>
      <c r="J342" s="61"/>
      <c r="K342" s="61"/>
      <c r="L342" s="61"/>
      <c r="M342" s="61"/>
      <c r="N342" s="61"/>
      <c r="O342" s="44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:32" ht="25.5">
      <c r="A343" s="55"/>
      <c r="B343" s="55"/>
      <c r="C343" s="55"/>
      <c r="D343" s="55"/>
      <c r="E343" s="55"/>
      <c r="F343" s="55"/>
      <c r="G343" s="61"/>
      <c r="H343" s="61"/>
      <c r="I343" s="61"/>
      <c r="J343" s="61"/>
      <c r="K343" s="61"/>
      <c r="L343" s="61"/>
      <c r="M343" s="61"/>
      <c r="N343" s="61"/>
      <c r="O343" s="44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:32" ht="25.5">
      <c r="A344" s="55"/>
      <c r="B344" s="55"/>
      <c r="C344" s="55"/>
      <c r="D344" s="55"/>
      <c r="E344" s="55"/>
      <c r="F344" s="55"/>
      <c r="G344" s="61"/>
      <c r="H344" s="61"/>
      <c r="I344" s="61"/>
      <c r="J344" s="61"/>
      <c r="K344" s="61"/>
      <c r="L344" s="61"/>
      <c r="M344" s="61"/>
      <c r="N344" s="61"/>
      <c r="O344" s="44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:32" ht="25.5">
      <c r="A345" s="55"/>
      <c r="B345" s="55"/>
      <c r="C345" s="55"/>
      <c r="D345" s="55"/>
      <c r="E345" s="55"/>
      <c r="F345" s="55"/>
      <c r="G345" s="61"/>
      <c r="H345" s="61"/>
      <c r="I345" s="61"/>
      <c r="J345" s="61"/>
      <c r="K345" s="61"/>
      <c r="L345" s="61"/>
      <c r="M345" s="61"/>
      <c r="N345" s="61"/>
      <c r="O345" s="44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:32" ht="25.5">
      <c r="A346" s="55"/>
      <c r="B346" s="55"/>
      <c r="C346" s="55"/>
      <c r="D346" s="55"/>
      <c r="E346" s="55"/>
      <c r="F346" s="55"/>
      <c r="G346" s="61"/>
      <c r="H346" s="61"/>
      <c r="I346" s="61"/>
      <c r="J346" s="61"/>
      <c r="K346" s="61"/>
      <c r="L346" s="61"/>
      <c r="M346" s="61"/>
      <c r="N346" s="61"/>
      <c r="O346" s="44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:32" ht="25.5">
      <c r="A347" s="55"/>
      <c r="B347" s="55"/>
      <c r="C347" s="55"/>
      <c r="D347" s="55"/>
      <c r="E347" s="55"/>
      <c r="F347" s="55"/>
      <c r="G347" s="61"/>
      <c r="H347" s="61"/>
      <c r="I347" s="61"/>
      <c r="J347" s="61"/>
      <c r="K347" s="61"/>
      <c r="L347" s="61"/>
      <c r="M347" s="61"/>
      <c r="N347" s="61"/>
      <c r="O347" s="44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:32" ht="25.5">
      <c r="A348" s="55"/>
      <c r="B348" s="55"/>
      <c r="C348" s="55"/>
      <c r="D348" s="55"/>
      <c r="E348" s="55"/>
      <c r="F348" s="55"/>
      <c r="G348" s="61"/>
      <c r="H348" s="61"/>
      <c r="I348" s="61"/>
      <c r="J348" s="61"/>
      <c r="K348" s="61"/>
      <c r="L348" s="61"/>
      <c r="M348" s="61"/>
      <c r="N348" s="61"/>
      <c r="O348" s="44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:32" ht="25.5">
      <c r="A349" s="55"/>
      <c r="B349" s="55"/>
      <c r="C349" s="55"/>
      <c r="D349" s="55"/>
      <c r="E349" s="55"/>
      <c r="F349" s="55"/>
      <c r="G349" s="61"/>
      <c r="H349" s="61"/>
      <c r="I349" s="61"/>
      <c r="J349" s="61"/>
      <c r="K349" s="61"/>
      <c r="L349" s="61"/>
      <c r="M349" s="61"/>
      <c r="N349" s="61"/>
      <c r="O349" s="44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:32" ht="25.5">
      <c r="A350" s="55"/>
      <c r="B350" s="55"/>
      <c r="C350" s="55"/>
      <c r="D350" s="55"/>
      <c r="E350" s="55"/>
      <c r="F350" s="55"/>
      <c r="G350" s="61"/>
      <c r="H350" s="61"/>
      <c r="I350" s="61"/>
      <c r="J350" s="61"/>
      <c r="K350" s="61"/>
      <c r="L350" s="61"/>
      <c r="M350" s="61"/>
      <c r="N350" s="61"/>
      <c r="O350" s="44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:32" ht="25.5">
      <c r="A351" s="55"/>
      <c r="B351" s="55"/>
      <c r="C351" s="55"/>
      <c r="D351" s="55"/>
      <c r="E351" s="55"/>
      <c r="F351" s="55"/>
      <c r="G351" s="61"/>
      <c r="H351" s="61"/>
      <c r="I351" s="61"/>
      <c r="J351" s="61"/>
      <c r="K351" s="61"/>
      <c r="L351" s="61"/>
      <c r="M351" s="61"/>
      <c r="N351" s="61"/>
      <c r="O351" s="44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:32" ht="25.5">
      <c r="A352" s="55"/>
      <c r="B352" s="55"/>
      <c r="C352" s="55"/>
      <c r="D352" s="55"/>
      <c r="E352" s="55"/>
      <c r="F352" s="55"/>
      <c r="G352" s="61"/>
      <c r="H352" s="61"/>
      <c r="I352" s="61"/>
      <c r="J352" s="61"/>
      <c r="K352" s="61"/>
      <c r="L352" s="61"/>
      <c r="M352" s="61"/>
      <c r="N352" s="61"/>
      <c r="O352" s="44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:32" ht="25.5">
      <c r="A353" s="55"/>
      <c r="B353" s="55"/>
      <c r="C353" s="55"/>
      <c r="D353" s="55"/>
      <c r="E353" s="55"/>
      <c r="F353" s="55"/>
      <c r="G353" s="61"/>
      <c r="H353" s="61"/>
      <c r="I353" s="61"/>
      <c r="J353" s="61"/>
      <c r="K353" s="61"/>
      <c r="L353" s="61"/>
      <c r="M353" s="61"/>
      <c r="N353" s="61"/>
      <c r="O353" s="44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:32" ht="25.5">
      <c r="A354" s="55"/>
      <c r="B354" s="55"/>
      <c r="C354" s="55"/>
      <c r="D354" s="55"/>
      <c r="E354" s="55"/>
      <c r="F354" s="55"/>
      <c r="G354" s="61"/>
      <c r="H354" s="61"/>
      <c r="I354" s="61"/>
      <c r="J354" s="61"/>
      <c r="K354" s="61"/>
      <c r="L354" s="61"/>
      <c r="M354" s="61"/>
      <c r="N354" s="61"/>
      <c r="O354" s="44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:32" ht="25.5">
      <c r="A355" s="55"/>
      <c r="B355" s="55"/>
      <c r="C355" s="55"/>
      <c r="D355" s="55"/>
      <c r="E355" s="55"/>
      <c r="F355" s="55"/>
      <c r="G355" s="61"/>
      <c r="H355" s="61"/>
      <c r="I355" s="61"/>
      <c r="J355" s="61"/>
      <c r="K355" s="61"/>
      <c r="L355" s="61"/>
      <c r="M355" s="61"/>
      <c r="N355" s="61"/>
      <c r="O355" s="44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:32" ht="25.5">
      <c r="A356" s="55"/>
      <c r="B356" s="55"/>
      <c r="C356" s="55"/>
      <c r="D356" s="55"/>
      <c r="E356" s="55"/>
      <c r="F356" s="55"/>
      <c r="G356" s="61"/>
      <c r="H356" s="61"/>
      <c r="I356" s="61"/>
      <c r="J356" s="61"/>
      <c r="K356" s="61"/>
      <c r="L356" s="61"/>
      <c r="M356" s="61"/>
      <c r="N356" s="61"/>
      <c r="O356" s="44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:32" ht="25.5">
      <c r="A357" s="55"/>
      <c r="B357" s="55"/>
      <c r="C357" s="55"/>
      <c r="D357" s="55"/>
      <c r="E357" s="55"/>
      <c r="F357" s="55"/>
      <c r="G357" s="61"/>
      <c r="H357" s="61"/>
      <c r="I357" s="61"/>
      <c r="J357" s="61"/>
      <c r="K357" s="61"/>
      <c r="L357" s="61"/>
      <c r="M357" s="61"/>
      <c r="N357" s="61"/>
      <c r="O357" s="44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:32" ht="25.5">
      <c r="A358" s="55"/>
      <c r="B358" s="55"/>
      <c r="C358" s="55"/>
      <c r="D358" s="55"/>
      <c r="E358" s="55"/>
      <c r="F358" s="55"/>
      <c r="G358" s="61"/>
      <c r="H358" s="61"/>
      <c r="I358" s="61"/>
      <c r="J358" s="61"/>
      <c r="K358" s="61"/>
      <c r="L358" s="61"/>
      <c r="M358" s="61"/>
      <c r="N358" s="61"/>
      <c r="O358" s="44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:32" ht="25.5">
      <c r="A359" s="55"/>
      <c r="B359" s="55"/>
      <c r="C359" s="55"/>
      <c r="D359" s="55"/>
      <c r="E359" s="55"/>
      <c r="F359" s="55"/>
      <c r="G359" s="61"/>
      <c r="H359" s="61"/>
      <c r="I359" s="61"/>
      <c r="J359" s="61"/>
      <c r="K359" s="61"/>
      <c r="L359" s="61"/>
      <c r="M359" s="61"/>
      <c r="N359" s="61"/>
      <c r="O359" s="44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:32" ht="25.5">
      <c r="A360" s="55"/>
      <c r="B360" s="55"/>
      <c r="C360" s="55"/>
      <c r="D360" s="55"/>
      <c r="E360" s="55"/>
      <c r="F360" s="55"/>
      <c r="G360" s="61"/>
      <c r="H360" s="61"/>
      <c r="I360" s="61"/>
      <c r="J360" s="61"/>
      <c r="K360" s="61"/>
      <c r="L360" s="61"/>
      <c r="M360" s="61"/>
      <c r="N360" s="61"/>
      <c r="O360" s="44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:32" ht="25.5">
      <c r="A361" s="55"/>
      <c r="B361" s="55"/>
      <c r="C361" s="55"/>
      <c r="D361" s="55"/>
      <c r="E361" s="55"/>
      <c r="F361" s="55"/>
      <c r="G361" s="61"/>
      <c r="H361" s="61"/>
      <c r="I361" s="61"/>
      <c r="J361" s="61"/>
      <c r="K361" s="61"/>
      <c r="L361" s="61"/>
      <c r="M361" s="61"/>
      <c r="N361" s="61"/>
      <c r="O361" s="44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:32" ht="25.5">
      <c r="A362" s="55"/>
      <c r="B362" s="55"/>
      <c r="C362" s="55"/>
      <c r="D362" s="55"/>
      <c r="E362" s="55"/>
      <c r="F362" s="55"/>
      <c r="G362" s="61"/>
      <c r="H362" s="61"/>
      <c r="I362" s="61"/>
      <c r="J362" s="61"/>
      <c r="K362" s="61"/>
      <c r="L362" s="61"/>
      <c r="M362" s="61"/>
      <c r="N362" s="61"/>
      <c r="O362" s="44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:32" ht="25.5">
      <c r="A363" s="55"/>
      <c r="B363" s="55"/>
      <c r="C363" s="55"/>
      <c r="D363" s="55"/>
      <c r="E363" s="55"/>
      <c r="F363" s="55"/>
      <c r="G363" s="61"/>
      <c r="H363" s="61"/>
      <c r="I363" s="61"/>
      <c r="J363" s="61"/>
      <c r="K363" s="61"/>
      <c r="L363" s="61"/>
      <c r="M363" s="61"/>
      <c r="N363" s="61"/>
      <c r="O363" s="44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:32" ht="25.5">
      <c r="A364" s="55"/>
      <c r="B364" s="55"/>
      <c r="C364" s="55"/>
      <c r="D364" s="55"/>
      <c r="E364" s="55"/>
      <c r="F364" s="55"/>
      <c r="G364" s="61"/>
      <c r="H364" s="61"/>
      <c r="I364" s="61"/>
      <c r="J364" s="61"/>
      <c r="K364" s="61"/>
      <c r="L364" s="61"/>
      <c r="M364" s="61"/>
      <c r="N364" s="61"/>
      <c r="O364" s="44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:32" ht="25.5">
      <c r="A365" s="55"/>
      <c r="B365" s="55"/>
      <c r="C365" s="55"/>
      <c r="D365" s="55"/>
      <c r="E365" s="55"/>
      <c r="F365" s="55"/>
      <c r="G365" s="61"/>
      <c r="H365" s="61"/>
      <c r="I365" s="61"/>
      <c r="J365" s="61"/>
      <c r="K365" s="61"/>
      <c r="L365" s="61"/>
      <c r="M365" s="61"/>
      <c r="N365" s="61"/>
      <c r="O365" s="44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:32" ht="12.75">
      <c r="A366" s="44"/>
      <c r="B366" s="44"/>
      <c r="C366" s="44"/>
      <c r="D366" s="44"/>
      <c r="E366" s="44"/>
      <c r="F366" s="44"/>
      <c r="G366" s="45"/>
      <c r="H366" s="45"/>
      <c r="I366" s="45"/>
      <c r="J366" s="45"/>
      <c r="K366" s="45"/>
      <c r="L366" s="45"/>
      <c r="M366" s="45"/>
      <c r="N366" s="45"/>
      <c r="O366" s="44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:32" ht="12.75">
      <c r="A367" s="44"/>
      <c r="B367" s="44"/>
      <c r="C367" s="44"/>
      <c r="D367" s="44"/>
      <c r="E367" s="44"/>
      <c r="F367" s="44"/>
      <c r="G367" s="45"/>
      <c r="H367" s="45"/>
      <c r="I367" s="45"/>
      <c r="J367" s="45"/>
      <c r="K367" s="45"/>
      <c r="L367" s="45"/>
      <c r="M367" s="45"/>
      <c r="N367" s="45"/>
      <c r="O367" s="44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:32" ht="12.75">
      <c r="A368" s="44"/>
      <c r="B368" s="44"/>
      <c r="C368" s="44"/>
      <c r="D368" s="44"/>
      <c r="E368" s="44"/>
      <c r="F368" s="44"/>
      <c r="G368" s="45"/>
      <c r="H368" s="45"/>
      <c r="I368" s="45"/>
      <c r="J368" s="45"/>
      <c r="K368" s="45"/>
      <c r="L368" s="45"/>
      <c r="M368" s="45"/>
      <c r="N368" s="45"/>
      <c r="O368" s="44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:32" ht="12.75">
      <c r="A369" s="44"/>
      <c r="B369" s="44"/>
      <c r="C369" s="44"/>
      <c r="D369" s="44"/>
      <c r="E369" s="44"/>
      <c r="F369" s="44"/>
      <c r="G369" s="45"/>
      <c r="H369" s="45"/>
      <c r="I369" s="45"/>
      <c r="J369" s="45"/>
      <c r="K369" s="45"/>
      <c r="L369" s="45"/>
      <c r="M369" s="45"/>
      <c r="N369" s="45"/>
      <c r="O369" s="44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:32" ht="12.75">
      <c r="A370" s="44"/>
      <c r="B370" s="44"/>
      <c r="C370" s="44"/>
      <c r="D370" s="44"/>
      <c r="E370" s="44"/>
      <c r="F370" s="44"/>
      <c r="G370" s="45"/>
      <c r="H370" s="45"/>
      <c r="I370" s="45"/>
      <c r="J370" s="45"/>
      <c r="K370" s="45"/>
      <c r="L370" s="45"/>
      <c r="M370" s="45"/>
      <c r="N370" s="45"/>
      <c r="O370" s="44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:32" ht="12.75">
      <c r="A371" s="44"/>
      <c r="B371" s="44"/>
      <c r="C371" s="44"/>
      <c r="D371" s="44"/>
      <c r="E371" s="44"/>
      <c r="F371" s="44"/>
      <c r="G371" s="45"/>
      <c r="H371" s="45"/>
      <c r="I371" s="45"/>
      <c r="J371" s="45"/>
      <c r="K371" s="45"/>
      <c r="L371" s="45"/>
      <c r="M371" s="45"/>
      <c r="N371" s="45"/>
      <c r="O371" s="44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:32" ht="12.75">
      <c r="A372" s="44"/>
      <c r="B372" s="44"/>
      <c r="C372" s="44"/>
      <c r="D372" s="44"/>
      <c r="E372" s="44"/>
      <c r="F372" s="44"/>
      <c r="G372" s="45"/>
      <c r="H372" s="45"/>
      <c r="I372" s="45"/>
      <c r="J372" s="45"/>
      <c r="K372" s="45"/>
      <c r="L372" s="45"/>
      <c r="M372" s="45"/>
      <c r="N372" s="45"/>
      <c r="O372" s="44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:32" ht="12.75">
      <c r="A373" s="44"/>
      <c r="B373" s="44"/>
      <c r="C373" s="44"/>
      <c r="D373" s="44"/>
      <c r="E373" s="44"/>
      <c r="F373" s="44"/>
      <c r="G373" s="45"/>
      <c r="H373" s="45"/>
      <c r="I373" s="45"/>
      <c r="J373" s="45"/>
      <c r="K373" s="45"/>
      <c r="L373" s="45"/>
      <c r="M373" s="45"/>
      <c r="N373" s="45"/>
      <c r="O373" s="44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:32" ht="12.75">
      <c r="A374" s="44"/>
      <c r="B374" s="44"/>
      <c r="C374" s="44"/>
      <c r="D374" s="44"/>
      <c r="E374" s="44"/>
      <c r="F374" s="44"/>
      <c r="G374" s="45"/>
      <c r="H374" s="45"/>
      <c r="I374" s="45"/>
      <c r="J374" s="45"/>
      <c r="K374" s="45"/>
      <c r="L374" s="45"/>
      <c r="M374" s="45"/>
      <c r="N374" s="45"/>
      <c r="O374" s="44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:32" ht="12.75">
      <c r="A375" s="44"/>
      <c r="B375" s="44"/>
      <c r="C375" s="44"/>
      <c r="D375" s="44"/>
      <c r="E375" s="44"/>
      <c r="F375" s="44"/>
      <c r="G375" s="45"/>
      <c r="H375" s="45"/>
      <c r="I375" s="45"/>
      <c r="J375" s="45"/>
      <c r="K375" s="45"/>
      <c r="L375" s="45"/>
      <c r="M375" s="45"/>
      <c r="N375" s="45"/>
      <c r="O375" s="44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:32" ht="12.75">
      <c r="A376" s="44"/>
      <c r="B376" s="44"/>
      <c r="C376" s="44"/>
      <c r="D376" s="44"/>
      <c r="E376" s="44"/>
      <c r="F376" s="44"/>
      <c r="G376" s="45"/>
      <c r="H376" s="45"/>
      <c r="I376" s="45"/>
      <c r="J376" s="45"/>
      <c r="K376" s="45"/>
      <c r="L376" s="45"/>
      <c r="M376" s="45"/>
      <c r="N376" s="45"/>
      <c r="O376" s="44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:32" ht="12.75">
      <c r="A377" s="44"/>
      <c r="B377" s="44"/>
      <c r="C377" s="44"/>
      <c r="D377" s="44"/>
      <c r="E377" s="44"/>
      <c r="F377" s="44"/>
      <c r="G377" s="45"/>
      <c r="H377" s="45"/>
      <c r="I377" s="45"/>
      <c r="J377" s="45"/>
      <c r="K377" s="45"/>
      <c r="L377" s="45"/>
      <c r="M377" s="45"/>
      <c r="N377" s="45"/>
      <c r="O377" s="44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:32" ht="12.75">
      <c r="A378" s="44"/>
      <c r="B378" s="44"/>
      <c r="C378" s="44"/>
      <c r="D378" s="44"/>
      <c r="E378" s="44"/>
      <c r="F378" s="44"/>
      <c r="G378" s="45"/>
      <c r="H378" s="45"/>
      <c r="I378" s="45"/>
      <c r="J378" s="45"/>
      <c r="K378" s="45"/>
      <c r="L378" s="45"/>
      <c r="M378" s="45"/>
      <c r="N378" s="45"/>
      <c r="O378" s="44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:32" ht="12.75">
      <c r="A379" s="44"/>
      <c r="B379" s="44"/>
      <c r="C379" s="44"/>
      <c r="D379" s="44"/>
      <c r="E379" s="44"/>
      <c r="F379" s="44"/>
      <c r="G379" s="45"/>
      <c r="H379" s="45"/>
      <c r="I379" s="45"/>
      <c r="J379" s="45"/>
      <c r="K379" s="45"/>
      <c r="L379" s="45"/>
      <c r="M379" s="45"/>
      <c r="N379" s="45"/>
      <c r="O379" s="44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:32" ht="12.75">
      <c r="A380" s="44"/>
      <c r="B380" s="44"/>
      <c r="C380" s="44"/>
      <c r="D380" s="44"/>
      <c r="E380" s="44"/>
      <c r="F380" s="44"/>
      <c r="G380" s="45"/>
      <c r="H380" s="45"/>
      <c r="I380" s="45"/>
      <c r="J380" s="45"/>
      <c r="K380" s="45"/>
      <c r="L380" s="45"/>
      <c r="M380" s="45"/>
      <c r="N380" s="45"/>
      <c r="O380" s="44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:32" ht="12.75">
      <c r="A381" s="44"/>
      <c r="B381" s="44"/>
      <c r="C381" s="44"/>
      <c r="D381" s="44"/>
      <c r="E381" s="44"/>
      <c r="F381" s="44"/>
      <c r="G381" s="45"/>
      <c r="H381" s="45"/>
      <c r="I381" s="45"/>
      <c r="J381" s="45"/>
      <c r="K381" s="45"/>
      <c r="L381" s="45"/>
      <c r="M381" s="45"/>
      <c r="N381" s="45"/>
      <c r="O381" s="44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:32" ht="12.75">
      <c r="A382" s="44"/>
      <c r="B382" s="44"/>
      <c r="C382" s="44"/>
      <c r="D382" s="44"/>
      <c r="E382" s="44"/>
      <c r="F382" s="44"/>
      <c r="G382" s="45"/>
      <c r="H382" s="45"/>
      <c r="I382" s="45"/>
      <c r="J382" s="45"/>
      <c r="K382" s="45"/>
      <c r="L382" s="45"/>
      <c r="M382" s="45"/>
      <c r="N382" s="45"/>
      <c r="O382" s="44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:32" ht="12.75">
      <c r="A383" s="44"/>
      <c r="B383" s="44"/>
      <c r="C383" s="44"/>
      <c r="D383" s="44"/>
      <c r="E383" s="44"/>
      <c r="F383" s="44"/>
      <c r="G383" s="45"/>
      <c r="H383" s="45"/>
      <c r="I383" s="45"/>
      <c r="J383" s="45"/>
      <c r="K383" s="45"/>
      <c r="L383" s="45"/>
      <c r="M383" s="45"/>
      <c r="N383" s="45"/>
      <c r="O383" s="44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:32" ht="12.75">
      <c r="A384" s="44"/>
      <c r="B384" s="44"/>
      <c r="C384" s="44"/>
      <c r="D384" s="44"/>
      <c r="E384" s="44"/>
      <c r="F384" s="44"/>
      <c r="G384" s="45"/>
      <c r="H384" s="45"/>
      <c r="I384" s="45"/>
      <c r="J384" s="45"/>
      <c r="K384" s="45"/>
      <c r="L384" s="45"/>
      <c r="M384" s="45"/>
      <c r="N384" s="45"/>
      <c r="O384" s="44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:32" ht="12.75">
      <c r="A385" s="44"/>
      <c r="B385" s="44"/>
      <c r="C385" s="44"/>
      <c r="D385" s="44"/>
      <c r="E385" s="44"/>
      <c r="F385" s="44"/>
      <c r="G385" s="45"/>
      <c r="H385" s="45"/>
      <c r="I385" s="45"/>
      <c r="J385" s="45"/>
      <c r="K385" s="45"/>
      <c r="L385" s="45"/>
      <c r="M385" s="45"/>
      <c r="N385" s="45"/>
      <c r="O385" s="44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:32" ht="12.75">
      <c r="A386" s="44"/>
      <c r="B386" s="44"/>
      <c r="C386" s="44"/>
      <c r="D386" s="44"/>
      <c r="E386" s="44"/>
      <c r="F386" s="44"/>
      <c r="G386" s="45"/>
      <c r="H386" s="45"/>
      <c r="I386" s="45"/>
      <c r="J386" s="45"/>
      <c r="K386" s="45"/>
      <c r="L386" s="45"/>
      <c r="M386" s="45"/>
      <c r="N386" s="45"/>
      <c r="O386" s="44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:32" ht="12.75">
      <c r="A387" s="44"/>
      <c r="B387" s="44"/>
      <c r="C387" s="44"/>
      <c r="D387" s="44"/>
      <c r="E387" s="44"/>
      <c r="F387" s="44"/>
      <c r="G387" s="45"/>
      <c r="H387" s="45"/>
      <c r="I387" s="45"/>
      <c r="J387" s="45"/>
      <c r="K387" s="45"/>
      <c r="L387" s="45"/>
      <c r="M387" s="45"/>
      <c r="N387" s="45"/>
      <c r="O387" s="44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:32" ht="12.75">
      <c r="A388" s="44"/>
      <c r="B388" s="44"/>
      <c r="C388" s="44"/>
      <c r="D388" s="44"/>
      <c r="E388" s="44"/>
      <c r="F388" s="44"/>
      <c r="G388" s="45"/>
      <c r="H388" s="45"/>
      <c r="I388" s="45"/>
      <c r="J388" s="45"/>
      <c r="K388" s="45"/>
      <c r="L388" s="45"/>
      <c r="M388" s="45"/>
      <c r="N388" s="45"/>
      <c r="O388" s="44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:32" ht="12.75">
      <c r="A389" s="44"/>
      <c r="B389" s="44"/>
      <c r="C389" s="44"/>
      <c r="D389" s="44"/>
      <c r="E389" s="44"/>
      <c r="F389" s="44"/>
      <c r="G389" s="45"/>
      <c r="H389" s="45"/>
      <c r="I389" s="45"/>
      <c r="J389" s="45"/>
      <c r="K389" s="45"/>
      <c r="L389" s="45"/>
      <c r="M389" s="45"/>
      <c r="N389" s="45"/>
      <c r="O389" s="44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:32" ht="12.75">
      <c r="A390" s="44"/>
      <c r="B390" s="44"/>
      <c r="C390" s="44"/>
      <c r="D390" s="44"/>
      <c r="E390" s="44"/>
      <c r="F390" s="44"/>
      <c r="G390" s="45"/>
      <c r="H390" s="45"/>
      <c r="I390" s="45"/>
      <c r="J390" s="45"/>
      <c r="K390" s="45"/>
      <c r="L390" s="45"/>
      <c r="M390" s="45"/>
      <c r="N390" s="45"/>
      <c r="O390" s="44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:32" ht="12.75">
      <c r="A391" s="44"/>
      <c r="B391" s="44"/>
      <c r="C391" s="44"/>
      <c r="D391" s="44"/>
      <c r="E391" s="44"/>
      <c r="F391" s="44"/>
      <c r="G391" s="45"/>
      <c r="H391" s="45"/>
      <c r="I391" s="45"/>
      <c r="J391" s="45"/>
      <c r="K391" s="45"/>
      <c r="L391" s="45"/>
      <c r="M391" s="45"/>
      <c r="N391" s="45"/>
      <c r="O391" s="44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:32" ht="12.75">
      <c r="A392" s="44"/>
      <c r="B392" s="44"/>
      <c r="C392" s="44"/>
      <c r="D392" s="44"/>
      <c r="E392" s="44"/>
      <c r="F392" s="44"/>
      <c r="G392" s="45"/>
      <c r="H392" s="45"/>
      <c r="I392" s="45"/>
      <c r="J392" s="45"/>
      <c r="K392" s="45"/>
      <c r="L392" s="45"/>
      <c r="M392" s="45"/>
      <c r="N392" s="45"/>
      <c r="O392" s="44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:32" ht="12.75">
      <c r="A393" s="44"/>
      <c r="B393" s="44"/>
      <c r="C393" s="44"/>
      <c r="D393" s="44"/>
      <c r="E393" s="44"/>
      <c r="F393" s="44"/>
      <c r="G393" s="45"/>
      <c r="H393" s="45"/>
      <c r="I393" s="45"/>
      <c r="J393" s="45"/>
      <c r="K393" s="45"/>
      <c r="L393" s="45"/>
      <c r="M393" s="45"/>
      <c r="N393" s="45"/>
      <c r="O393" s="44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:32" ht="12.75">
      <c r="A394" s="44"/>
      <c r="B394" s="44"/>
      <c r="C394" s="44"/>
      <c r="D394" s="44"/>
      <c r="E394" s="44"/>
      <c r="F394" s="44"/>
      <c r="G394" s="45"/>
      <c r="H394" s="45"/>
      <c r="I394" s="45"/>
      <c r="J394" s="45"/>
      <c r="K394" s="45"/>
      <c r="L394" s="45"/>
      <c r="M394" s="45"/>
      <c r="N394" s="45"/>
      <c r="O394" s="44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:32" ht="12.75">
      <c r="A395" s="44"/>
      <c r="B395" s="44"/>
      <c r="C395" s="44"/>
      <c r="D395" s="44"/>
      <c r="E395" s="44"/>
      <c r="F395" s="44"/>
      <c r="G395" s="45"/>
      <c r="H395" s="45"/>
      <c r="I395" s="45"/>
      <c r="J395" s="45"/>
      <c r="K395" s="45"/>
      <c r="L395" s="45"/>
      <c r="M395" s="45"/>
      <c r="N395" s="45"/>
      <c r="O395" s="44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:32" ht="12.75">
      <c r="A396" s="44"/>
      <c r="B396" s="44"/>
      <c r="C396" s="44"/>
      <c r="D396" s="44"/>
      <c r="E396" s="44"/>
      <c r="F396" s="44"/>
      <c r="G396" s="45"/>
      <c r="H396" s="45"/>
      <c r="I396" s="45"/>
      <c r="J396" s="45"/>
      <c r="K396" s="45"/>
      <c r="L396" s="45"/>
      <c r="M396" s="45"/>
      <c r="N396" s="45"/>
      <c r="O396" s="44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:32" ht="12.75">
      <c r="A397" s="44"/>
      <c r="B397" s="44"/>
      <c r="C397" s="44"/>
      <c r="D397" s="44"/>
      <c r="E397" s="44"/>
      <c r="F397" s="44"/>
      <c r="G397" s="45"/>
      <c r="H397" s="45"/>
      <c r="I397" s="45"/>
      <c r="J397" s="45"/>
      <c r="K397" s="45"/>
      <c r="L397" s="45"/>
      <c r="M397" s="45"/>
      <c r="N397" s="45"/>
      <c r="O397" s="44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:32" ht="12.75">
      <c r="A398" s="44"/>
      <c r="B398" s="44"/>
      <c r="C398" s="44"/>
      <c r="D398" s="44"/>
      <c r="E398" s="44"/>
      <c r="F398" s="44"/>
      <c r="G398" s="45"/>
      <c r="H398" s="45"/>
      <c r="I398" s="45"/>
      <c r="J398" s="45"/>
      <c r="K398" s="45"/>
      <c r="L398" s="45"/>
      <c r="M398" s="45"/>
      <c r="N398" s="45"/>
      <c r="O398" s="44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:32" ht="12.75">
      <c r="A399" s="44"/>
      <c r="B399" s="44"/>
      <c r="C399" s="44"/>
      <c r="D399" s="44"/>
      <c r="E399" s="44"/>
      <c r="F399" s="44"/>
      <c r="G399" s="45"/>
      <c r="H399" s="45"/>
      <c r="I399" s="45"/>
      <c r="J399" s="45"/>
      <c r="K399" s="45"/>
      <c r="L399" s="45"/>
      <c r="M399" s="45"/>
      <c r="N399" s="45"/>
      <c r="O399" s="44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:32" ht="12.75">
      <c r="A400" s="44"/>
      <c r="B400" s="44"/>
      <c r="C400" s="44"/>
      <c r="D400" s="44"/>
      <c r="E400" s="44"/>
      <c r="F400" s="44"/>
      <c r="G400" s="45"/>
      <c r="H400" s="45"/>
      <c r="I400" s="45"/>
      <c r="J400" s="45"/>
      <c r="K400" s="45"/>
      <c r="L400" s="45"/>
      <c r="M400" s="45"/>
      <c r="N400" s="45"/>
      <c r="O400" s="44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:32" ht="12.75">
      <c r="A401" s="44"/>
      <c r="B401" s="44"/>
      <c r="C401" s="44"/>
      <c r="D401" s="44"/>
      <c r="E401" s="44"/>
      <c r="F401" s="44"/>
      <c r="G401" s="45"/>
      <c r="H401" s="45"/>
      <c r="I401" s="45"/>
      <c r="J401" s="45"/>
      <c r="K401" s="45"/>
      <c r="L401" s="45"/>
      <c r="M401" s="45"/>
      <c r="N401" s="45"/>
      <c r="O401" s="44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:32" ht="12.75">
      <c r="A402" s="44"/>
      <c r="B402" s="44"/>
      <c r="C402" s="44"/>
      <c r="D402" s="44"/>
      <c r="E402" s="44"/>
      <c r="F402" s="44"/>
      <c r="G402" s="45"/>
      <c r="H402" s="45"/>
      <c r="I402" s="45"/>
      <c r="J402" s="45"/>
      <c r="K402" s="45"/>
      <c r="L402" s="45"/>
      <c r="M402" s="45"/>
      <c r="N402" s="45"/>
      <c r="O402" s="44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:32" ht="12.75">
      <c r="A403" s="44"/>
      <c r="B403" s="44"/>
      <c r="C403" s="44"/>
      <c r="D403" s="44"/>
      <c r="E403" s="44"/>
      <c r="F403" s="44"/>
      <c r="G403" s="45"/>
      <c r="H403" s="45"/>
      <c r="I403" s="45"/>
      <c r="J403" s="45"/>
      <c r="K403" s="45"/>
      <c r="L403" s="45"/>
      <c r="M403" s="45"/>
      <c r="N403" s="45"/>
      <c r="O403" s="44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:32" ht="12.75">
      <c r="A404" s="44"/>
      <c r="B404" s="44"/>
      <c r="C404" s="44"/>
      <c r="D404" s="44"/>
      <c r="E404" s="44"/>
      <c r="F404" s="44"/>
      <c r="G404" s="45"/>
      <c r="H404" s="45"/>
      <c r="I404" s="45"/>
      <c r="J404" s="45"/>
      <c r="K404" s="45"/>
      <c r="L404" s="45"/>
      <c r="M404" s="45"/>
      <c r="N404" s="45"/>
      <c r="O404" s="44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:32" ht="12.75">
      <c r="A405" s="44"/>
      <c r="B405" s="44"/>
      <c r="C405" s="44"/>
      <c r="D405" s="44"/>
      <c r="E405" s="44"/>
      <c r="F405" s="44"/>
      <c r="G405" s="45"/>
      <c r="H405" s="45"/>
      <c r="I405" s="45"/>
      <c r="J405" s="45"/>
      <c r="K405" s="45"/>
      <c r="L405" s="45"/>
      <c r="M405" s="45"/>
      <c r="N405" s="45"/>
      <c r="O405" s="44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:32" ht="12.75">
      <c r="A406" s="44"/>
      <c r="B406" s="44"/>
      <c r="C406" s="44"/>
      <c r="D406" s="44"/>
      <c r="E406" s="44"/>
      <c r="F406" s="44"/>
      <c r="G406" s="45"/>
      <c r="H406" s="45"/>
      <c r="I406" s="45"/>
      <c r="J406" s="45"/>
      <c r="K406" s="45"/>
      <c r="L406" s="45"/>
      <c r="M406" s="45"/>
      <c r="N406" s="45"/>
      <c r="O406" s="44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:32" ht="12.75">
      <c r="A407" s="44"/>
      <c r="B407" s="44"/>
      <c r="C407" s="44"/>
      <c r="D407" s="44"/>
      <c r="E407" s="44"/>
      <c r="F407" s="44"/>
      <c r="G407" s="45"/>
      <c r="H407" s="45"/>
      <c r="I407" s="45"/>
      <c r="J407" s="45"/>
      <c r="K407" s="45"/>
      <c r="L407" s="45"/>
      <c r="M407" s="45"/>
      <c r="N407" s="45"/>
      <c r="O407" s="44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:32" ht="12.75">
      <c r="A408" s="44"/>
      <c r="B408" s="44"/>
      <c r="C408" s="44"/>
      <c r="D408" s="44"/>
      <c r="E408" s="44"/>
      <c r="F408" s="44"/>
      <c r="G408" s="45"/>
      <c r="H408" s="45"/>
      <c r="I408" s="45"/>
      <c r="J408" s="45"/>
      <c r="K408" s="45"/>
      <c r="L408" s="45"/>
      <c r="M408" s="45"/>
      <c r="N408" s="45"/>
      <c r="O408" s="44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:32" ht="12.75">
      <c r="A409" s="44"/>
      <c r="B409" s="44"/>
      <c r="C409" s="44"/>
      <c r="D409" s="44"/>
      <c r="E409" s="44"/>
      <c r="F409" s="44"/>
      <c r="G409" s="45"/>
      <c r="H409" s="45"/>
      <c r="I409" s="45"/>
      <c r="J409" s="45"/>
      <c r="K409" s="45"/>
      <c r="L409" s="45"/>
      <c r="M409" s="45"/>
      <c r="N409" s="45"/>
      <c r="O409" s="44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:32" ht="12.75">
      <c r="A410" s="44"/>
      <c r="B410" s="44"/>
      <c r="C410" s="44"/>
      <c r="D410" s="44"/>
      <c r="E410" s="44"/>
      <c r="F410" s="44"/>
      <c r="G410" s="45"/>
      <c r="H410" s="45"/>
      <c r="I410" s="45"/>
      <c r="J410" s="45"/>
      <c r="K410" s="45"/>
      <c r="L410" s="45"/>
      <c r="M410" s="45"/>
      <c r="N410" s="45"/>
      <c r="O410" s="44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:32" ht="12.75">
      <c r="A411" s="44"/>
      <c r="B411" s="44"/>
      <c r="C411" s="44"/>
      <c r="D411" s="44"/>
      <c r="E411" s="44"/>
      <c r="F411" s="44"/>
      <c r="G411" s="45"/>
      <c r="H411" s="45"/>
      <c r="I411" s="45"/>
      <c r="J411" s="45"/>
      <c r="K411" s="45"/>
      <c r="L411" s="45"/>
      <c r="M411" s="45"/>
      <c r="N411" s="45"/>
      <c r="O411" s="44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:32" ht="12.75">
      <c r="A412" s="44"/>
      <c r="B412" s="44"/>
      <c r="C412" s="44"/>
      <c r="D412" s="44"/>
      <c r="E412" s="44"/>
      <c r="F412" s="44"/>
      <c r="G412" s="45"/>
      <c r="H412" s="45"/>
      <c r="I412" s="45"/>
      <c r="J412" s="45"/>
      <c r="K412" s="45"/>
      <c r="L412" s="45"/>
      <c r="M412" s="45"/>
      <c r="N412" s="45"/>
      <c r="O412" s="44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:32" ht="12.75">
      <c r="A413" s="44"/>
      <c r="B413" s="44"/>
      <c r="C413" s="44"/>
      <c r="D413" s="44"/>
      <c r="E413" s="44"/>
      <c r="F413" s="44"/>
      <c r="G413" s="45"/>
      <c r="H413" s="45"/>
      <c r="I413" s="45"/>
      <c r="J413" s="45"/>
      <c r="K413" s="45"/>
      <c r="L413" s="45"/>
      <c r="M413" s="45"/>
      <c r="N413" s="45"/>
      <c r="O413" s="44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:32" ht="12.75">
      <c r="A414" s="44"/>
      <c r="B414" s="44"/>
      <c r="C414" s="44"/>
      <c r="D414" s="44"/>
      <c r="E414" s="44"/>
      <c r="F414" s="44"/>
      <c r="G414" s="45"/>
      <c r="H414" s="45"/>
      <c r="I414" s="45"/>
      <c r="J414" s="45"/>
      <c r="K414" s="45"/>
      <c r="L414" s="45"/>
      <c r="M414" s="45"/>
      <c r="N414" s="45"/>
      <c r="O414" s="44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:32" ht="12.75">
      <c r="A415" s="44"/>
      <c r="B415" s="44"/>
      <c r="C415" s="44"/>
      <c r="D415" s="44"/>
      <c r="E415" s="44"/>
      <c r="F415" s="44"/>
      <c r="G415" s="45"/>
      <c r="H415" s="45"/>
      <c r="I415" s="45"/>
      <c r="J415" s="45"/>
      <c r="K415" s="45"/>
      <c r="L415" s="45"/>
      <c r="M415" s="45"/>
      <c r="N415" s="45"/>
      <c r="O415" s="44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:32" ht="12.75">
      <c r="A416" s="44"/>
      <c r="B416" s="44"/>
      <c r="C416" s="44"/>
      <c r="D416" s="44"/>
      <c r="E416" s="44"/>
      <c r="F416" s="44"/>
      <c r="G416" s="45"/>
      <c r="H416" s="45"/>
      <c r="I416" s="45"/>
      <c r="J416" s="45"/>
      <c r="K416" s="45"/>
      <c r="L416" s="45"/>
      <c r="M416" s="45"/>
      <c r="N416" s="45"/>
      <c r="O416" s="44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:32" ht="12.75">
      <c r="A417" s="44"/>
      <c r="B417" s="44"/>
      <c r="C417" s="44"/>
      <c r="D417" s="44"/>
      <c r="E417" s="44"/>
      <c r="F417" s="44"/>
      <c r="G417" s="45"/>
      <c r="H417" s="45"/>
      <c r="I417" s="45"/>
      <c r="J417" s="45"/>
      <c r="K417" s="45"/>
      <c r="L417" s="45"/>
      <c r="M417" s="45"/>
      <c r="N417" s="45"/>
      <c r="O417" s="44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:32" ht="12.75">
      <c r="A418" s="44"/>
      <c r="B418" s="44"/>
      <c r="C418" s="44"/>
      <c r="D418" s="44"/>
      <c r="E418" s="44"/>
      <c r="F418" s="44"/>
      <c r="G418" s="45"/>
      <c r="H418" s="45"/>
      <c r="I418" s="45"/>
      <c r="J418" s="45"/>
      <c r="K418" s="45"/>
      <c r="L418" s="45"/>
      <c r="M418" s="45"/>
      <c r="N418" s="45"/>
      <c r="O418" s="44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:32" ht="12.75">
      <c r="A419" s="44"/>
      <c r="B419" s="44"/>
      <c r="C419" s="44"/>
      <c r="D419" s="44"/>
      <c r="E419" s="44"/>
      <c r="F419" s="44"/>
      <c r="G419" s="45"/>
      <c r="H419" s="45"/>
      <c r="I419" s="45"/>
      <c r="J419" s="45"/>
      <c r="K419" s="45"/>
      <c r="L419" s="45"/>
      <c r="M419" s="45"/>
      <c r="N419" s="45"/>
      <c r="O419" s="44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:32" ht="12.75">
      <c r="A420" s="44"/>
      <c r="B420" s="44"/>
      <c r="C420" s="44"/>
      <c r="D420" s="44"/>
      <c r="E420" s="44"/>
      <c r="F420" s="44"/>
      <c r="G420" s="45"/>
      <c r="H420" s="45"/>
      <c r="I420" s="45"/>
      <c r="J420" s="45"/>
      <c r="K420" s="45"/>
      <c r="L420" s="45"/>
      <c r="M420" s="45"/>
      <c r="N420" s="45"/>
      <c r="O420" s="44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:32" ht="12.75">
      <c r="A421" s="44"/>
      <c r="B421" s="44"/>
      <c r="C421" s="44"/>
      <c r="D421" s="44"/>
      <c r="E421" s="44"/>
      <c r="F421" s="44"/>
      <c r="G421" s="45"/>
      <c r="H421" s="45"/>
      <c r="I421" s="45"/>
      <c r="J421" s="45"/>
      <c r="K421" s="45"/>
      <c r="L421" s="45"/>
      <c r="M421" s="45"/>
      <c r="N421" s="45"/>
      <c r="O421" s="44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:32" ht="12.75">
      <c r="A422" s="44"/>
      <c r="B422" s="44"/>
      <c r="C422" s="44"/>
      <c r="D422" s="44"/>
      <c r="E422" s="44"/>
      <c r="F422" s="44"/>
      <c r="G422" s="45"/>
      <c r="H422" s="45"/>
      <c r="I422" s="45"/>
      <c r="J422" s="45"/>
      <c r="K422" s="45"/>
      <c r="L422" s="45"/>
      <c r="M422" s="45"/>
      <c r="N422" s="45"/>
      <c r="O422" s="44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:32" ht="12.75">
      <c r="A423" s="44"/>
      <c r="B423" s="44"/>
      <c r="C423" s="44"/>
      <c r="D423" s="44"/>
      <c r="E423" s="44"/>
      <c r="F423" s="44"/>
      <c r="G423" s="45"/>
      <c r="H423" s="45"/>
      <c r="I423" s="45"/>
      <c r="J423" s="45"/>
      <c r="K423" s="45"/>
      <c r="L423" s="45"/>
      <c r="M423" s="45"/>
      <c r="N423" s="45"/>
      <c r="O423" s="44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:32" ht="12.75">
      <c r="A424" s="44"/>
      <c r="B424" s="44"/>
      <c r="C424" s="44"/>
      <c r="D424" s="44"/>
      <c r="E424" s="44"/>
      <c r="F424" s="44"/>
      <c r="G424" s="45"/>
      <c r="H424" s="45"/>
      <c r="I424" s="45"/>
      <c r="J424" s="45"/>
      <c r="K424" s="45"/>
      <c r="L424" s="45"/>
      <c r="M424" s="45"/>
      <c r="N424" s="45"/>
      <c r="O424" s="44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:32" ht="12.75">
      <c r="A425" s="44"/>
      <c r="B425" s="44"/>
      <c r="C425" s="44"/>
      <c r="D425" s="44"/>
      <c r="E425" s="44"/>
      <c r="F425" s="44"/>
      <c r="G425" s="45"/>
      <c r="H425" s="45"/>
      <c r="I425" s="45"/>
      <c r="J425" s="45"/>
      <c r="K425" s="45"/>
      <c r="L425" s="45"/>
      <c r="M425" s="45"/>
      <c r="N425" s="45"/>
      <c r="O425" s="44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:32" ht="12.75">
      <c r="A426" s="44"/>
      <c r="B426" s="44"/>
      <c r="C426" s="44"/>
      <c r="D426" s="44"/>
      <c r="E426" s="44"/>
      <c r="F426" s="44"/>
      <c r="G426" s="45"/>
      <c r="H426" s="45"/>
      <c r="I426" s="45"/>
      <c r="J426" s="45"/>
      <c r="K426" s="45"/>
      <c r="L426" s="45"/>
      <c r="M426" s="45"/>
      <c r="N426" s="45"/>
      <c r="O426" s="44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:32" ht="12.75">
      <c r="A427" s="44"/>
      <c r="B427" s="44"/>
      <c r="C427" s="44"/>
      <c r="D427" s="44"/>
      <c r="E427" s="44"/>
      <c r="F427" s="44"/>
      <c r="G427" s="45"/>
      <c r="H427" s="45"/>
      <c r="I427" s="45"/>
      <c r="J427" s="45"/>
      <c r="K427" s="45"/>
      <c r="L427" s="45"/>
      <c r="M427" s="45"/>
      <c r="N427" s="45"/>
      <c r="O427" s="44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:32" ht="12.75">
      <c r="A428" s="44"/>
      <c r="B428" s="44"/>
      <c r="C428" s="44"/>
      <c r="D428" s="44"/>
      <c r="E428" s="44"/>
      <c r="F428" s="44"/>
      <c r="G428" s="45"/>
      <c r="H428" s="45"/>
      <c r="I428" s="45"/>
      <c r="J428" s="45"/>
      <c r="K428" s="45"/>
      <c r="L428" s="45"/>
      <c r="M428" s="45"/>
      <c r="N428" s="45"/>
      <c r="O428" s="44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:32" ht="12.75">
      <c r="A429" s="44"/>
      <c r="B429" s="44"/>
      <c r="C429" s="44"/>
      <c r="D429" s="44"/>
      <c r="E429" s="44"/>
      <c r="F429" s="44"/>
      <c r="G429" s="45"/>
      <c r="H429" s="45"/>
      <c r="I429" s="45"/>
      <c r="J429" s="45"/>
      <c r="K429" s="45"/>
      <c r="L429" s="45"/>
      <c r="M429" s="45"/>
      <c r="N429" s="45"/>
      <c r="O429" s="44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:32" ht="12.75">
      <c r="A430" s="44"/>
      <c r="B430" s="44"/>
      <c r="C430" s="44"/>
      <c r="D430" s="44"/>
      <c r="E430" s="44"/>
      <c r="F430" s="44"/>
      <c r="G430" s="45"/>
      <c r="H430" s="45"/>
      <c r="I430" s="45"/>
      <c r="J430" s="45"/>
      <c r="K430" s="45"/>
      <c r="L430" s="45"/>
      <c r="M430" s="45"/>
      <c r="N430" s="45"/>
      <c r="O430" s="44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:32" ht="12.75">
      <c r="A431" s="44"/>
      <c r="B431" s="44"/>
      <c r="C431" s="44"/>
      <c r="D431" s="44"/>
      <c r="E431" s="44"/>
      <c r="F431" s="44"/>
      <c r="G431" s="45"/>
      <c r="H431" s="45"/>
      <c r="I431" s="45"/>
      <c r="J431" s="45"/>
      <c r="K431" s="45"/>
      <c r="L431" s="45"/>
      <c r="M431" s="45"/>
      <c r="N431" s="45"/>
      <c r="O431" s="44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:32" ht="12.75">
      <c r="A432" s="44"/>
      <c r="B432" s="44"/>
      <c r="C432" s="44"/>
      <c r="D432" s="44"/>
      <c r="E432" s="44"/>
      <c r="F432" s="44"/>
      <c r="G432" s="45"/>
      <c r="H432" s="45"/>
      <c r="I432" s="45"/>
      <c r="J432" s="45"/>
      <c r="K432" s="45"/>
      <c r="L432" s="45"/>
      <c r="M432" s="45"/>
      <c r="N432" s="45"/>
      <c r="O432" s="44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:32" ht="12.75">
      <c r="A433" s="44"/>
      <c r="B433" s="44"/>
      <c r="C433" s="44"/>
      <c r="D433" s="44"/>
      <c r="E433" s="44"/>
      <c r="F433" s="44"/>
      <c r="G433" s="45"/>
      <c r="H433" s="45"/>
      <c r="I433" s="45"/>
      <c r="J433" s="45"/>
      <c r="K433" s="45"/>
      <c r="L433" s="45"/>
      <c r="M433" s="45"/>
      <c r="N433" s="45"/>
      <c r="O433" s="44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:32" ht="12.75">
      <c r="A434" s="44"/>
      <c r="B434" s="44"/>
      <c r="C434" s="44"/>
      <c r="D434" s="44"/>
      <c r="E434" s="44"/>
      <c r="F434" s="44"/>
      <c r="G434" s="45"/>
      <c r="H434" s="45"/>
      <c r="I434" s="45"/>
      <c r="J434" s="45"/>
      <c r="K434" s="45"/>
      <c r="L434" s="45"/>
      <c r="M434" s="45"/>
      <c r="N434" s="45"/>
      <c r="O434" s="44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:32" ht="12.75">
      <c r="A435" s="44"/>
      <c r="B435" s="44"/>
      <c r="C435" s="44"/>
      <c r="D435" s="44"/>
      <c r="E435" s="44"/>
      <c r="F435" s="44"/>
      <c r="G435" s="45"/>
      <c r="H435" s="45"/>
      <c r="I435" s="45"/>
      <c r="J435" s="45"/>
      <c r="K435" s="45"/>
      <c r="L435" s="45"/>
      <c r="M435" s="45"/>
      <c r="N435" s="45"/>
      <c r="O435" s="44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:32" ht="12.75">
      <c r="A436" s="44"/>
      <c r="B436" s="44"/>
      <c r="C436" s="44"/>
      <c r="D436" s="44"/>
      <c r="E436" s="44"/>
      <c r="F436" s="44"/>
      <c r="G436" s="45"/>
      <c r="H436" s="45"/>
      <c r="I436" s="45"/>
      <c r="J436" s="45"/>
      <c r="K436" s="45"/>
      <c r="L436" s="45"/>
      <c r="M436" s="45"/>
      <c r="N436" s="45"/>
      <c r="O436" s="44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:32" ht="12.75">
      <c r="A437" s="44"/>
      <c r="B437" s="44"/>
      <c r="C437" s="44"/>
      <c r="D437" s="44"/>
      <c r="E437" s="44"/>
      <c r="F437" s="44"/>
      <c r="G437" s="45"/>
      <c r="H437" s="45"/>
      <c r="I437" s="45"/>
      <c r="J437" s="45"/>
      <c r="K437" s="45"/>
      <c r="L437" s="45"/>
      <c r="M437" s="45"/>
      <c r="N437" s="45"/>
      <c r="O437" s="44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:32" ht="12.75">
      <c r="A438" s="44"/>
      <c r="B438" s="44"/>
      <c r="C438" s="44"/>
      <c r="D438" s="44"/>
      <c r="E438" s="44"/>
      <c r="F438" s="44"/>
      <c r="G438" s="45"/>
      <c r="H438" s="45"/>
      <c r="I438" s="45"/>
      <c r="J438" s="45"/>
      <c r="K438" s="45"/>
      <c r="L438" s="45"/>
      <c r="M438" s="45"/>
      <c r="N438" s="45"/>
      <c r="O438" s="44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:32" ht="12.75">
      <c r="A439" s="44"/>
      <c r="B439" s="44"/>
      <c r="C439" s="44"/>
      <c r="D439" s="44"/>
      <c r="E439" s="44"/>
      <c r="F439" s="44"/>
      <c r="G439" s="45"/>
      <c r="H439" s="45"/>
      <c r="I439" s="45"/>
      <c r="J439" s="45"/>
      <c r="K439" s="45"/>
      <c r="L439" s="45"/>
      <c r="M439" s="45"/>
      <c r="N439" s="45"/>
      <c r="O439" s="44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:32" ht="12.75">
      <c r="A440" s="44"/>
      <c r="B440" s="44"/>
      <c r="C440" s="44"/>
      <c r="D440" s="44"/>
      <c r="E440" s="44"/>
      <c r="F440" s="44"/>
      <c r="G440" s="45"/>
      <c r="H440" s="45"/>
      <c r="I440" s="45"/>
      <c r="J440" s="45"/>
      <c r="K440" s="45"/>
      <c r="L440" s="45"/>
      <c r="M440" s="45"/>
      <c r="N440" s="45"/>
      <c r="O440" s="44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:32" ht="12.75">
      <c r="A441" s="44"/>
      <c r="B441" s="44"/>
      <c r="C441" s="44"/>
      <c r="D441" s="44"/>
      <c r="E441" s="44"/>
      <c r="F441" s="44"/>
      <c r="G441" s="45"/>
      <c r="H441" s="45"/>
      <c r="I441" s="45"/>
      <c r="J441" s="45"/>
      <c r="K441" s="45"/>
      <c r="L441" s="45"/>
      <c r="M441" s="45"/>
      <c r="N441" s="45"/>
      <c r="O441" s="44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:32" ht="12.75">
      <c r="A442" s="44"/>
      <c r="B442" s="44"/>
      <c r="C442" s="44"/>
      <c r="D442" s="44"/>
      <c r="E442" s="44"/>
      <c r="F442" s="44"/>
      <c r="G442" s="45"/>
      <c r="H442" s="45"/>
      <c r="I442" s="45"/>
      <c r="J442" s="45"/>
      <c r="K442" s="45"/>
      <c r="L442" s="45"/>
      <c r="M442" s="45"/>
      <c r="N442" s="45"/>
      <c r="O442" s="44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:32" ht="12.75">
      <c r="A443" s="44"/>
      <c r="B443" s="44"/>
      <c r="C443" s="44"/>
      <c r="D443" s="44"/>
      <c r="E443" s="44"/>
      <c r="F443" s="44"/>
      <c r="G443" s="45"/>
      <c r="H443" s="45"/>
      <c r="I443" s="45"/>
      <c r="J443" s="45"/>
      <c r="K443" s="45"/>
      <c r="L443" s="45"/>
      <c r="M443" s="45"/>
      <c r="N443" s="45"/>
      <c r="O443" s="44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:32" ht="12.75">
      <c r="A444" s="44"/>
      <c r="B444" s="44"/>
      <c r="C444" s="44"/>
      <c r="D444" s="44"/>
      <c r="E444" s="44"/>
      <c r="F444" s="44"/>
      <c r="G444" s="45"/>
      <c r="H444" s="45"/>
      <c r="I444" s="45"/>
      <c r="J444" s="45"/>
      <c r="K444" s="45"/>
      <c r="L444" s="45"/>
      <c r="M444" s="45"/>
      <c r="N444" s="45"/>
      <c r="O444" s="44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:32" ht="12.75">
      <c r="A445" s="44"/>
      <c r="B445" s="44"/>
      <c r="C445" s="44"/>
      <c r="D445" s="44"/>
      <c r="E445" s="44"/>
      <c r="F445" s="44"/>
      <c r="G445" s="45"/>
      <c r="H445" s="45"/>
      <c r="I445" s="45"/>
      <c r="J445" s="45"/>
      <c r="K445" s="45"/>
      <c r="L445" s="45"/>
      <c r="M445" s="45"/>
      <c r="N445" s="45"/>
      <c r="O445" s="44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:32" ht="12.75">
      <c r="A446" s="44"/>
      <c r="B446" s="44"/>
      <c r="C446" s="44"/>
      <c r="D446" s="44"/>
      <c r="E446" s="44"/>
      <c r="F446" s="44"/>
      <c r="G446" s="45"/>
      <c r="H446" s="45"/>
      <c r="I446" s="45"/>
      <c r="J446" s="45"/>
      <c r="K446" s="45"/>
      <c r="L446" s="45"/>
      <c r="M446" s="45"/>
      <c r="N446" s="45"/>
      <c r="O446" s="44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:32" ht="12.75">
      <c r="A447" s="44"/>
      <c r="B447" s="44"/>
      <c r="C447" s="44"/>
      <c r="D447" s="44"/>
      <c r="E447" s="44"/>
      <c r="F447" s="44"/>
      <c r="G447" s="45"/>
      <c r="H447" s="45"/>
      <c r="I447" s="45"/>
      <c r="J447" s="45"/>
      <c r="K447" s="45"/>
      <c r="L447" s="45"/>
      <c r="M447" s="45"/>
      <c r="N447" s="45"/>
      <c r="O447" s="44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:32" ht="12.75">
      <c r="A448" s="44"/>
      <c r="B448" s="44"/>
      <c r="C448" s="44"/>
      <c r="D448" s="44"/>
      <c r="E448" s="44"/>
      <c r="F448" s="44"/>
      <c r="G448" s="45"/>
      <c r="H448" s="45"/>
      <c r="I448" s="45"/>
      <c r="J448" s="45"/>
      <c r="K448" s="45"/>
      <c r="L448" s="45"/>
      <c r="M448" s="45"/>
      <c r="N448" s="45"/>
      <c r="O448" s="44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:32" ht="12.75">
      <c r="A449" s="44"/>
      <c r="B449" s="44"/>
      <c r="C449" s="44"/>
      <c r="D449" s="44"/>
      <c r="E449" s="44"/>
      <c r="F449" s="44"/>
      <c r="G449" s="45"/>
      <c r="H449" s="45"/>
      <c r="I449" s="45"/>
      <c r="J449" s="45"/>
      <c r="K449" s="45"/>
      <c r="L449" s="45"/>
      <c r="M449" s="45"/>
      <c r="N449" s="45"/>
      <c r="O449" s="44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:32" ht="12.75">
      <c r="A450" s="44"/>
      <c r="B450" s="44"/>
      <c r="C450" s="44"/>
      <c r="D450" s="44"/>
      <c r="E450" s="44"/>
      <c r="F450" s="44"/>
      <c r="G450" s="45"/>
      <c r="H450" s="45"/>
      <c r="I450" s="45"/>
      <c r="J450" s="45"/>
      <c r="K450" s="45"/>
      <c r="L450" s="45"/>
      <c r="M450" s="45"/>
      <c r="N450" s="45"/>
      <c r="O450" s="44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:32" ht="12.75">
      <c r="A451" s="44"/>
      <c r="B451" s="44"/>
      <c r="C451" s="44"/>
      <c r="D451" s="44"/>
      <c r="E451" s="44"/>
      <c r="F451" s="44"/>
      <c r="G451" s="45"/>
      <c r="H451" s="45"/>
      <c r="I451" s="45"/>
      <c r="J451" s="45"/>
      <c r="K451" s="45"/>
      <c r="L451" s="45"/>
      <c r="M451" s="45"/>
      <c r="N451" s="45"/>
      <c r="O451" s="44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:32" ht="12.75">
      <c r="A452" s="44"/>
      <c r="B452" s="44"/>
      <c r="C452" s="44"/>
      <c r="D452" s="44"/>
      <c r="E452" s="44"/>
      <c r="F452" s="44"/>
      <c r="G452" s="45"/>
      <c r="H452" s="45"/>
      <c r="I452" s="45"/>
      <c r="J452" s="45"/>
      <c r="K452" s="45"/>
      <c r="L452" s="45"/>
      <c r="M452" s="45"/>
      <c r="N452" s="45"/>
      <c r="O452" s="44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:32" ht="12.75">
      <c r="A453" s="44"/>
      <c r="B453" s="44"/>
      <c r="C453" s="44"/>
      <c r="D453" s="44"/>
      <c r="E453" s="44"/>
      <c r="F453" s="44"/>
      <c r="G453" s="45"/>
      <c r="H453" s="45"/>
      <c r="I453" s="45"/>
      <c r="J453" s="45"/>
      <c r="K453" s="45"/>
      <c r="L453" s="45"/>
      <c r="M453" s="45"/>
      <c r="N453" s="45"/>
      <c r="O453" s="44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:32" ht="12.75">
      <c r="A454" s="44"/>
      <c r="B454" s="44"/>
      <c r="C454" s="44"/>
      <c r="D454" s="44"/>
      <c r="E454" s="44"/>
      <c r="F454" s="44"/>
      <c r="G454" s="45"/>
      <c r="H454" s="45"/>
      <c r="I454" s="45"/>
      <c r="J454" s="45"/>
      <c r="K454" s="45"/>
      <c r="L454" s="45"/>
      <c r="M454" s="45"/>
      <c r="N454" s="45"/>
      <c r="O454" s="44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:32" ht="12.75">
      <c r="A455" s="44"/>
      <c r="B455" s="44"/>
      <c r="C455" s="44"/>
      <c r="D455" s="44"/>
      <c r="E455" s="44"/>
      <c r="F455" s="44"/>
      <c r="G455" s="45"/>
      <c r="H455" s="45"/>
      <c r="I455" s="45"/>
      <c r="J455" s="45"/>
      <c r="K455" s="45"/>
      <c r="L455" s="45"/>
      <c r="M455" s="45"/>
      <c r="N455" s="45"/>
      <c r="O455" s="44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:32" ht="12.75">
      <c r="A456" s="44"/>
      <c r="B456" s="44"/>
      <c r="C456" s="44"/>
      <c r="D456" s="44"/>
      <c r="E456" s="44"/>
      <c r="F456" s="44"/>
      <c r="G456" s="45"/>
      <c r="H456" s="45"/>
      <c r="I456" s="45"/>
      <c r="J456" s="45"/>
      <c r="K456" s="45"/>
      <c r="L456" s="45"/>
      <c r="M456" s="45"/>
      <c r="N456" s="45"/>
      <c r="O456" s="44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:32" ht="12.75">
      <c r="A457" s="44"/>
      <c r="B457" s="44"/>
      <c r="C457" s="44"/>
      <c r="D457" s="44"/>
      <c r="E457" s="44"/>
      <c r="F457" s="44"/>
      <c r="G457" s="45"/>
      <c r="H457" s="45"/>
      <c r="I457" s="45"/>
      <c r="J457" s="45"/>
      <c r="K457" s="45"/>
      <c r="L457" s="45"/>
      <c r="M457" s="45"/>
      <c r="N457" s="45"/>
      <c r="O457" s="44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:32" ht="12.75">
      <c r="A458" s="44"/>
      <c r="B458" s="44"/>
      <c r="C458" s="44"/>
      <c r="D458" s="44"/>
      <c r="E458" s="44"/>
      <c r="F458" s="44"/>
      <c r="G458" s="45"/>
      <c r="H458" s="45"/>
      <c r="I458" s="45"/>
      <c r="J458" s="45"/>
      <c r="K458" s="45"/>
      <c r="L458" s="45"/>
      <c r="M458" s="45"/>
      <c r="N458" s="45"/>
      <c r="O458" s="44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:32" ht="12.75">
      <c r="A459" s="44"/>
      <c r="B459" s="44"/>
      <c r="C459" s="44"/>
      <c r="D459" s="44"/>
      <c r="E459" s="44"/>
      <c r="F459" s="44"/>
      <c r="G459" s="45"/>
      <c r="H459" s="45"/>
      <c r="I459" s="45"/>
      <c r="J459" s="45"/>
      <c r="K459" s="45"/>
      <c r="L459" s="45"/>
      <c r="M459" s="45"/>
      <c r="N459" s="45"/>
      <c r="O459" s="44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:32" ht="12.75">
      <c r="A460" s="44"/>
      <c r="B460" s="44"/>
      <c r="C460" s="44"/>
      <c r="D460" s="44"/>
      <c r="E460" s="44"/>
      <c r="F460" s="44"/>
      <c r="G460" s="45"/>
      <c r="H460" s="45"/>
      <c r="I460" s="45"/>
      <c r="J460" s="45"/>
      <c r="K460" s="45"/>
      <c r="L460" s="45"/>
      <c r="M460" s="45"/>
      <c r="N460" s="45"/>
      <c r="O460" s="44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:32" ht="12.75">
      <c r="A461" s="44"/>
      <c r="B461" s="44"/>
      <c r="C461" s="44"/>
      <c r="D461" s="44"/>
      <c r="E461" s="44"/>
      <c r="F461" s="44"/>
      <c r="G461" s="45"/>
      <c r="H461" s="45"/>
      <c r="I461" s="45"/>
      <c r="J461" s="45"/>
      <c r="K461" s="45"/>
      <c r="L461" s="45"/>
      <c r="M461" s="45"/>
      <c r="N461" s="45"/>
      <c r="O461" s="44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:32" ht="12.75">
      <c r="A462" s="44"/>
      <c r="B462" s="44"/>
      <c r="C462" s="44"/>
      <c r="D462" s="44"/>
      <c r="E462" s="44"/>
      <c r="F462" s="44"/>
      <c r="G462" s="45"/>
      <c r="H462" s="45"/>
      <c r="I462" s="45"/>
      <c r="J462" s="45"/>
      <c r="K462" s="45"/>
      <c r="L462" s="45"/>
      <c r="M462" s="45"/>
      <c r="N462" s="45"/>
      <c r="O462" s="44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:32" ht="12.75">
      <c r="A463" s="44"/>
      <c r="B463" s="44"/>
      <c r="C463" s="44"/>
      <c r="D463" s="44"/>
      <c r="E463" s="44"/>
      <c r="F463" s="44"/>
      <c r="G463" s="45"/>
      <c r="H463" s="45"/>
      <c r="I463" s="45"/>
      <c r="J463" s="45"/>
      <c r="K463" s="45"/>
      <c r="L463" s="45"/>
      <c r="M463" s="45"/>
      <c r="N463" s="45"/>
      <c r="O463" s="44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:32" ht="12.75">
      <c r="A464" s="44"/>
      <c r="B464" s="44"/>
      <c r="C464" s="44"/>
      <c r="D464" s="44"/>
      <c r="E464" s="44"/>
      <c r="F464" s="44"/>
      <c r="G464" s="45"/>
      <c r="H464" s="45"/>
      <c r="I464" s="45"/>
      <c r="J464" s="45"/>
      <c r="K464" s="45"/>
      <c r="L464" s="45"/>
      <c r="M464" s="45"/>
      <c r="N464" s="45"/>
      <c r="O464" s="44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:32" ht="12.75">
      <c r="A465" s="44"/>
      <c r="B465" s="44"/>
      <c r="C465" s="44"/>
      <c r="D465" s="44"/>
      <c r="E465" s="44"/>
      <c r="F465" s="44"/>
      <c r="G465" s="45"/>
      <c r="H465" s="45"/>
      <c r="I465" s="45"/>
      <c r="J465" s="45"/>
      <c r="K465" s="45"/>
      <c r="L465" s="45"/>
      <c r="M465" s="45"/>
      <c r="N465" s="45"/>
      <c r="O465" s="44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:32" ht="12.75">
      <c r="A466" s="44"/>
      <c r="B466" s="44"/>
      <c r="C466" s="44"/>
      <c r="D466" s="44"/>
      <c r="E466" s="44"/>
      <c r="F466" s="44"/>
      <c r="G466" s="45"/>
      <c r="H466" s="45"/>
      <c r="I466" s="45"/>
      <c r="J466" s="45"/>
      <c r="K466" s="45"/>
      <c r="L466" s="45"/>
      <c r="M466" s="45"/>
      <c r="N466" s="45"/>
      <c r="O466" s="44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:32" ht="12.75">
      <c r="A467" s="44"/>
      <c r="B467" s="44"/>
      <c r="C467" s="44"/>
      <c r="D467" s="44"/>
      <c r="E467" s="44"/>
      <c r="F467" s="44"/>
      <c r="G467" s="45"/>
      <c r="H467" s="45"/>
      <c r="I467" s="45"/>
      <c r="J467" s="45"/>
      <c r="K467" s="45"/>
      <c r="L467" s="45"/>
      <c r="M467" s="45"/>
      <c r="N467" s="45"/>
      <c r="O467" s="44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:32" ht="12.75">
      <c r="A468" s="44"/>
      <c r="B468" s="44"/>
      <c r="C468" s="44"/>
      <c r="D468" s="44"/>
      <c r="E468" s="44"/>
      <c r="F468" s="44"/>
      <c r="G468" s="45"/>
      <c r="H468" s="45"/>
      <c r="I468" s="45"/>
      <c r="J468" s="45"/>
      <c r="K468" s="45"/>
      <c r="L468" s="45"/>
      <c r="M468" s="45"/>
      <c r="N468" s="45"/>
      <c r="O468" s="44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:32" ht="12.75">
      <c r="A469" s="44"/>
      <c r="B469" s="44"/>
      <c r="C469" s="44"/>
      <c r="D469" s="44"/>
      <c r="E469" s="44"/>
      <c r="F469" s="44"/>
      <c r="G469" s="45"/>
      <c r="H469" s="45"/>
      <c r="I469" s="45"/>
      <c r="J469" s="45"/>
      <c r="K469" s="45"/>
      <c r="L469" s="45"/>
      <c r="M469" s="45"/>
      <c r="N469" s="45"/>
      <c r="O469" s="44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:32" ht="12.75">
      <c r="A470" s="44"/>
      <c r="B470" s="44"/>
      <c r="C470" s="44"/>
      <c r="D470" s="44"/>
      <c r="E470" s="44"/>
      <c r="F470" s="44"/>
      <c r="G470" s="45"/>
      <c r="H470" s="45"/>
      <c r="I470" s="45"/>
      <c r="J470" s="45"/>
      <c r="K470" s="45"/>
      <c r="L470" s="45"/>
      <c r="M470" s="45"/>
      <c r="N470" s="45"/>
      <c r="O470" s="44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:32" ht="12.75">
      <c r="A471" s="44"/>
      <c r="B471" s="44"/>
      <c r="C471" s="44"/>
      <c r="D471" s="44"/>
      <c r="E471" s="44"/>
      <c r="F471" s="44"/>
      <c r="G471" s="45"/>
      <c r="H471" s="45"/>
      <c r="I471" s="45"/>
      <c r="J471" s="45"/>
      <c r="K471" s="45"/>
      <c r="L471" s="45"/>
      <c r="M471" s="45"/>
      <c r="N471" s="45"/>
      <c r="O471" s="44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:32" ht="12.75">
      <c r="A472" s="44"/>
      <c r="B472" s="44"/>
      <c r="C472" s="44"/>
      <c r="D472" s="44"/>
      <c r="E472" s="44"/>
      <c r="F472" s="44"/>
      <c r="G472" s="45"/>
      <c r="H472" s="45"/>
      <c r="I472" s="45"/>
      <c r="J472" s="45"/>
      <c r="K472" s="45"/>
      <c r="L472" s="45"/>
      <c r="M472" s="45"/>
      <c r="N472" s="45"/>
      <c r="O472" s="44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:32" ht="12.75">
      <c r="A473" s="44"/>
      <c r="B473" s="44"/>
      <c r="C473" s="44"/>
      <c r="D473" s="44"/>
      <c r="E473" s="44"/>
      <c r="F473" s="44"/>
      <c r="G473" s="45"/>
      <c r="H473" s="45"/>
      <c r="I473" s="45"/>
      <c r="J473" s="45"/>
      <c r="K473" s="45"/>
      <c r="L473" s="45"/>
      <c r="M473" s="45"/>
      <c r="N473" s="45"/>
      <c r="O473" s="44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:32" ht="12.75">
      <c r="A474" s="44"/>
      <c r="B474" s="44"/>
      <c r="C474" s="44"/>
      <c r="D474" s="44"/>
      <c r="E474" s="44"/>
      <c r="F474" s="44"/>
      <c r="G474" s="45"/>
      <c r="H474" s="45"/>
      <c r="I474" s="45"/>
      <c r="J474" s="45"/>
      <c r="K474" s="45"/>
      <c r="L474" s="45"/>
      <c r="M474" s="45"/>
      <c r="N474" s="45"/>
      <c r="O474" s="44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:32" ht="12.75">
      <c r="A475" s="44"/>
      <c r="B475" s="44"/>
      <c r="C475" s="44"/>
      <c r="D475" s="44"/>
      <c r="E475" s="44"/>
      <c r="F475" s="44"/>
      <c r="G475" s="45"/>
      <c r="H475" s="45"/>
      <c r="I475" s="45"/>
      <c r="J475" s="45"/>
      <c r="K475" s="45"/>
      <c r="L475" s="45"/>
      <c r="M475" s="45"/>
      <c r="N475" s="45"/>
      <c r="O475" s="44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:32" ht="12.75">
      <c r="A476" s="44"/>
      <c r="B476" s="44"/>
      <c r="C476" s="44"/>
      <c r="D476" s="44"/>
      <c r="E476" s="44"/>
      <c r="F476" s="44"/>
      <c r="G476" s="45"/>
      <c r="H476" s="45"/>
      <c r="I476" s="45"/>
      <c r="J476" s="45"/>
      <c r="K476" s="45"/>
      <c r="L476" s="45"/>
      <c r="M476" s="45"/>
      <c r="N476" s="45"/>
      <c r="O476" s="44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:32" ht="12.75">
      <c r="A477" s="44"/>
      <c r="B477" s="44"/>
      <c r="C477" s="44"/>
      <c r="D477" s="44"/>
      <c r="E477" s="44"/>
      <c r="F477" s="44"/>
      <c r="G477" s="45"/>
      <c r="H477" s="45"/>
      <c r="I477" s="45"/>
      <c r="J477" s="45"/>
      <c r="K477" s="45"/>
      <c r="L477" s="45"/>
      <c r="M477" s="45"/>
      <c r="N477" s="45"/>
      <c r="O477" s="44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:32" ht="12.75">
      <c r="A478" s="44"/>
      <c r="B478" s="44"/>
      <c r="C478" s="44"/>
      <c r="D478" s="44"/>
      <c r="E478" s="44"/>
      <c r="F478" s="44"/>
      <c r="G478" s="45"/>
      <c r="H478" s="45"/>
      <c r="I478" s="45"/>
      <c r="J478" s="45"/>
      <c r="K478" s="45"/>
      <c r="L478" s="45"/>
      <c r="M478" s="45"/>
      <c r="N478" s="45"/>
      <c r="O478" s="44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:32" ht="12.75">
      <c r="A479" s="44"/>
      <c r="B479" s="44"/>
      <c r="C479" s="44"/>
      <c r="D479" s="44"/>
      <c r="E479" s="44"/>
      <c r="F479" s="44"/>
      <c r="G479" s="45"/>
      <c r="H479" s="45"/>
      <c r="I479" s="45"/>
      <c r="J479" s="45"/>
      <c r="K479" s="45"/>
      <c r="L479" s="45"/>
      <c r="M479" s="45"/>
      <c r="N479" s="45"/>
      <c r="O479" s="44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:32" ht="12.75">
      <c r="A480" s="44"/>
      <c r="B480" s="44"/>
      <c r="C480" s="44"/>
      <c r="D480" s="44"/>
      <c r="E480" s="44"/>
      <c r="F480" s="44"/>
      <c r="G480" s="45"/>
      <c r="H480" s="45"/>
      <c r="I480" s="45"/>
      <c r="J480" s="45"/>
      <c r="K480" s="45"/>
      <c r="L480" s="45"/>
      <c r="M480" s="45"/>
      <c r="N480" s="45"/>
      <c r="O480" s="44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:32" ht="12.75">
      <c r="A481" s="44"/>
      <c r="B481" s="44"/>
      <c r="C481" s="44"/>
      <c r="D481" s="44"/>
      <c r="E481" s="44"/>
      <c r="F481" s="44"/>
      <c r="G481" s="45"/>
      <c r="H481" s="45"/>
      <c r="I481" s="45"/>
      <c r="J481" s="45"/>
      <c r="K481" s="45"/>
      <c r="L481" s="45"/>
      <c r="M481" s="45"/>
      <c r="N481" s="45"/>
      <c r="O481" s="44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:32" ht="12.75">
      <c r="A482" s="44"/>
      <c r="B482" s="44"/>
      <c r="C482" s="44"/>
      <c r="D482" s="44"/>
      <c r="E482" s="44"/>
      <c r="F482" s="44"/>
      <c r="G482" s="45"/>
      <c r="H482" s="45"/>
      <c r="I482" s="45"/>
      <c r="J482" s="45"/>
      <c r="K482" s="45"/>
      <c r="L482" s="45"/>
      <c r="M482" s="45"/>
      <c r="N482" s="45"/>
      <c r="O482" s="44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:32" ht="12.75">
      <c r="A483" s="44"/>
      <c r="B483" s="44"/>
      <c r="C483" s="44"/>
      <c r="D483" s="44"/>
      <c r="E483" s="44"/>
      <c r="F483" s="44"/>
      <c r="G483" s="45"/>
      <c r="H483" s="45"/>
      <c r="I483" s="45"/>
      <c r="J483" s="45"/>
      <c r="K483" s="45"/>
      <c r="L483" s="45"/>
      <c r="M483" s="45"/>
      <c r="N483" s="45"/>
      <c r="O483" s="44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:32" ht="12.75">
      <c r="A484" s="44"/>
      <c r="B484" s="44"/>
      <c r="C484" s="44"/>
      <c r="D484" s="44"/>
      <c r="E484" s="44"/>
      <c r="F484" s="44"/>
      <c r="G484" s="45"/>
      <c r="H484" s="45"/>
      <c r="I484" s="45"/>
      <c r="J484" s="45"/>
      <c r="K484" s="45"/>
      <c r="L484" s="45"/>
      <c r="M484" s="45"/>
      <c r="N484" s="45"/>
      <c r="O484" s="44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:32" ht="12.75">
      <c r="A485" s="44"/>
      <c r="B485" s="44"/>
      <c r="C485" s="44"/>
      <c r="D485" s="44"/>
      <c r="E485" s="44"/>
      <c r="F485" s="44"/>
      <c r="G485" s="45"/>
      <c r="H485" s="45"/>
      <c r="I485" s="45"/>
      <c r="J485" s="45"/>
      <c r="K485" s="45"/>
      <c r="L485" s="45"/>
      <c r="M485" s="45"/>
      <c r="N485" s="45"/>
      <c r="O485" s="44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:32" ht="12.75">
      <c r="A486" s="44"/>
      <c r="B486" s="44"/>
      <c r="C486" s="44"/>
      <c r="D486" s="44"/>
      <c r="E486" s="44"/>
      <c r="F486" s="44"/>
      <c r="G486" s="45"/>
      <c r="H486" s="45"/>
      <c r="I486" s="45"/>
      <c r="J486" s="45"/>
      <c r="K486" s="45"/>
      <c r="L486" s="45"/>
      <c r="M486" s="45"/>
      <c r="N486" s="45"/>
      <c r="O486" s="44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:32" ht="12.75">
      <c r="A487" s="44"/>
      <c r="B487" s="44"/>
      <c r="C487" s="44"/>
      <c r="D487" s="44"/>
      <c r="E487" s="44"/>
      <c r="F487" s="44"/>
      <c r="G487" s="45"/>
      <c r="H487" s="45"/>
      <c r="I487" s="45"/>
      <c r="J487" s="45"/>
      <c r="K487" s="45"/>
      <c r="L487" s="45"/>
      <c r="M487" s="45"/>
      <c r="N487" s="45"/>
      <c r="O487" s="44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:32" ht="12.75">
      <c r="A488" s="44"/>
      <c r="B488" s="44"/>
      <c r="C488" s="44"/>
      <c r="D488" s="44"/>
      <c r="E488" s="44"/>
      <c r="F488" s="44"/>
      <c r="G488" s="45"/>
      <c r="H488" s="45"/>
      <c r="I488" s="45"/>
      <c r="J488" s="45"/>
      <c r="K488" s="45"/>
      <c r="L488" s="45"/>
      <c r="M488" s="45"/>
      <c r="N488" s="45"/>
      <c r="O488" s="44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:32" ht="12.75">
      <c r="A489" s="44"/>
      <c r="B489" s="44"/>
      <c r="C489" s="44"/>
      <c r="D489" s="44"/>
      <c r="E489" s="44"/>
      <c r="F489" s="44"/>
      <c r="G489" s="45"/>
      <c r="H489" s="45"/>
      <c r="I489" s="45"/>
      <c r="J489" s="45"/>
      <c r="K489" s="45"/>
      <c r="L489" s="45"/>
      <c r="M489" s="45"/>
      <c r="N489" s="45"/>
      <c r="O489" s="44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:32" ht="12.75">
      <c r="A490" s="44"/>
      <c r="B490" s="44"/>
      <c r="C490" s="44"/>
      <c r="D490" s="44"/>
      <c r="E490" s="44"/>
      <c r="F490" s="44"/>
      <c r="G490" s="45"/>
      <c r="H490" s="45"/>
      <c r="I490" s="45"/>
      <c r="J490" s="45"/>
      <c r="K490" s="45"/>
      <c r="L490" s="45"/>
      <c r="M490" s="45"/>
      <c r="N490" s="45"/>
      <c r="O490" s="44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:32" ht="12.75">
      <c r="A491" s="44"/>
      <c r="B491" s="44"/>
      <c r="C491" s="44"/>
      <c r="D491" s="44"/>
      <c r="E491" s="44"/>
      <c r="F491" s="44"/>
      <c r="G491" s="45"/>
      <c r="H491" s="45"/>
      <c r="I491" s="45"/>
      <c r="J491" s="45"/>
      <c r="K491" s="45"/>
      <c r="L491" s="45"/>
      <c r="M491" s="45"/>
      <c r="N491" s="45"/>
      <c r="O491" s="44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:32" ht="12.75">
      <c r="A492" s="44"/>
      <c r="B492" s="44"/>
      <c r="C492" s="44"/>
      <c r="D492" s="44"/>
      <c r="E492" s="44"/>
      <c r="F492" s="44"/>
      <c r="G492" s="45"/>
      <c r="H492" s="45"/>
      <c r="I492" s="45"/>
      <c r="J492" s="45"/>
      <c r="K492" s="45"/>
      <c r="L492" s="45"/>
      <c r="M492" s="45"/>
      <c r="N492" s="45"/>
      <c r="O492" s="44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:32" ht="12.75">
      <c r="A493" s="44"/>
      <c r="B493" s="44"/>
      <c r="C493" s="44"/>
      <c r="D493" s="44"/>
      <c r="E493" s="44"/>
      <c r="F493" s="44"/>
      <c r="G493" s="45"/>
      <c r="H493" s="45"/>
      <c r="I493" s="45"/>
      <c r="J493" s="45"/>
      <c r="K493" s="45"/>
      <c r="L493" s="45"/>
      <c r="M493" s="45"/>
      <c r="N493" s="45"/>
      <c r="O493" s="44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:32" ht="12.75">
      <c r="A494" s="44"/>
      <c r="B494" s="44"/>
      <c r="C494" s="44"/>
      <c r="D494" s="44"/>
      <c r="E494" s="44"/>
      <c r="F494" s="44"/>
      <c r="G494" s="45"/>
      <c r="H494" s="45"/>
      <c r="I494" s="45"/>
      <c r="J494" s="45"/>
      <c r="K494" s="45"/>
      <c r="L494" s="45"/>
      <c r="M494" s="45"/>
      <c r="N494" s="45"/>
      <c r="O494" s="44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:32" ht="12.75">
      <c r="A495" s="44"/>
      <c r="B495" s="44"/>
      <c r="C495" s="44"/>
      <c r="D495" s="44"/>
      <c r="E495" s="44"/>
      <c r="F495" s="44"/>
      <c r="G495" s="45"/>
      <c r="H495" s="45"/>
      <c r="I495" s="45"/>
      <c r="J495" s="45"/>
      <c r="K495" s="45"/>
      <c r="L495" s="45"/>
      <c r="M495" s="45"/>
      <c r="N495" s="45"/>
      <c r="O495" s="44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:32" ht="12.75">
      <c r="A496" s="44"/>
      <c r="B496" s="44"/>
      <c r="C496" s="44"/>
      <c r="D496" s="44"/>
      <c r="E496" s="44"/>
      <c r="F496" s="44"/>
      <c r="G496" s="45"/>
      <c r="H496" s="45"/>
      <c r="I496" s="45"/>
      <c r="J496" s="45"/>
      <c r="K496" s="45"/>
      <c r="L496" s="45"/>
      <c r="M496" s="45"/>
      <c r="N496" s="45"/>
      <c r="O496" s="44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:32" ht="12.75">
      <c r="A497" s="44"/>
      <c r="B497" s="44"/>
      <c r="C497" s="44"/>
      <c r="D497" s="44"/>
      <c r="E497" s="44"/>
      <c r="F497" s="44"/>
      <c r="G497" s="45"/>
      <c r="H497" s="45"/>
      <c r="I497" s="45"/>
      <c r="J497" s="45"/>
      <c r="K497" s="45"/>
      <c r="L497" s="45"/>
      <c r="M497" s="45"/>
      <c r="N497" s="45"/>
      <c r="O497" s="44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:32" ht="12.75">
      <c r="A498" s="44"/>
      <c r="B498" s="44"/>
      <c r="C498" s="44"/>
      <c r="D498" s="44"/>
      <c r="E498" s="44"/>
      <c r="F498" s="44"/>
      <c r="G498" s="45"/>
      <c r="H498" s="45"/>
      <c r="I498" s="45"/>
      <c r="J498" s="45"/>
      <c r="K498" s="45"/>
      <c r="L498" s="45"/>
      <c r="M498" s="45"/>
      <c r="N498" s="45"/>
      <c r="O498" s="44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:32" ht="12.75">
      <c r="A499" s="44"/>
      <c r="B499" s="44"/>
      <c r="C499" s="44"/>
      <c r="D499" s="44"/>
      <c r="E499" s="44"/>
      <c r="F499" s="44"/>
      <c r="G499" s="45"/>
      <c r="H499" s="45"/>
      <c r="I499" s="45"/>
      <c r="J499" s="45"/>
      <c r="K499" s="45"/>
      <c r="L499" s="45"/>
      <c r="M499" s="45"/>
      <c r="N499" s="45"/>
      <c r="O499" s="44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:32" ht="12.75">
      <c r="A500" s="44"/>
      <c r="B500" s="44"/>
      <c r="C500" s="44"/>
      <c r="D500" s="44"/>
      <c r="E500" s="44"/>
      <c r="F500" s="44"/>
      <c r="G500" s="45"/>
      <c r="H500" s="45"/>
      <c r="I500" s="45"/>
      <c r="J500" s="45"/>
      <c r="K500" s="45"/>
      <c r="L500" s="45"/>
      <c r="M500" s="45"/>
      <c r="N500" s="45"/>
      <c r="O500" s="44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:32" ht="12.75">
      <c r="A501" s="44"/>
      <c r="B501" s="44"/>
      <c r="C501" s="44"/>
      <c r="D501" s="44"/>
      <c r="E501" s="44"/>
      <c r="F501" s="44"/>
      <c r="G501" s="45"/>
      <c r="H501" s="45"/>
      <c r="I501" s="45"/>
      <c r="J501" s="45"/>
      <c r="K501" s="45"/>
      <c r="L501" s="45"/>
      <c r="M501" s="45"/>
      <c r="N501" s="45"/>
      <c r="O501" s="44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:32" ht="12.75">
      <c r="A502" s="44"/>
      <c r="B502" s="44"/>
      <c r="C502" s="44"/>
      <c r="D502" s="44"/>
      <c r="E502" s="44"/>
      <c r="F502" s="44"/>
      <c r="G502" s="45"/>
      <c r="H502" s="45"/>
      <c r="I502" s="45"/>
      <c r="J502" s="45"/>
      <c r="K502" s="45"/>
      <c r="L502" s="45"/>
      <c r="M502" s="45"/>
      <c r="N502" s="45"/>
      <c r="O502" s="44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:32" ht="12.75">
      <c r="A503" s="44"/>
      <c r="B503" s="44"/>
      <c r="C503" s="44"/>
      <c r="D503" s="44"/>
      <c r="E503" s="44"/>
      <c r="F503" s="44"/>
      <c r="G503" s="45"/>
      <c r="H503" s="45"/>
      <c r="I503" s="45"/>
      <c r="J503" s="45"/>
      <c r="K503" s="45"/>
      <c r="L503" s="45"/>
      <c r="M503" s="45"/>
      <c r="N503" s="45"/>
      <c r="O503" s="44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:32" ht="12.75">
      <c r="A504" s="44"/>
      <c r="B504" s="44"/>
      <c r="C504" s="44"/>
      <c r="D504" s="44"/>
      <c r="E504" s="44"/>
      <c r="F504" s="44"/>
      <c r="G504" s="45"/>
      <c r="H504" s="45"/>
      <c r="I504" s="45"/>
      <c r="J504" s="45"/>
      <c r="K504" s="45"/>
      <c r="L504" s="45"/>
      <c r="M504" s="45"/>
      <c r="N504" s="45"/>
      <c r="O504" s="44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:32" ht="12.75">
      <c r="A505" s="44"/>
      <c r="B505" s="44"/>
      <c r="C505" s="44"/>
      <c r="D505" s="44"/>
      <c r="E505" s="44"/>
      <c r="F505" s="44"/>
      <c r="G505" s="45"/>
      <c r="H505" s="45"/>
      <c r="I505" s="45"/>
      <c r="J505" s="45"/>
      <c r="K505" s="45"/>
      <c r="L505" s="45"/>
      <c r="M505" s="45"/>
      <c r="N505" s="45"/>
      <c r="O505" s="44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:32" ht="12.75">
      <c r="A506" s="44"/>
      <c r="B506" s="44"/>
      <c r="C506" s="44"/>
      <c r="D506" s="44"/>
      <c r="E506" s="44"/>
      <c r="F506" s="44"/>
      <c r="G506" s="45"/>
      <c r="H506" s="45"/>
      <c r="I506" s="45"/>
      <c r="J506" s="45"/>
      <c r="K506" s="45"/>
      <c r="L506" s="45"/>
      <c r="M506" s="45"/>
      <c r="N506" s="45"/>
      <c r="O506" s="44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:32" ht="12.75">
      <c r="A507" s="44"/>
      <c r="B507" s="44"/>
      <c r="C507" s="44"/>
      <c r="D507" s="44"/>
      <c r="E507" s="44"/>
      <c r="F507" s="44"/>
      <c r="G507" s="45"/>
      <c r="H507" s="45"/>
      <c r="I507" s="45"/>
      <c r="J507" s="45"/>
      <c r="K507" s="45"/>
      <c r="L507" s="45"/>
      <c r="M507" s="45"/>
      <c r="N507" s="45"/>
      <c r="O507" s="44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:32" ht="12.75">
      <c r="A508" s="44"/>
      <c r="B508" s="44"/>
      <c r="C508" s="44"/>
      <c r="D508" s="44"/>
      <c r="E508" s="44"/>
      <c r="F508" s="44"/>
      <c r="G508" s="45"/>
      <c r="H508" s="45"/>
      <c r="I508" s="45"/>
      <c r="J508" s="45"/>
      <c r="K508" s="45"/>
      <c r="L508" s="45"/>
      <c r="M508" s="45"/>
      <c r="N508" s="45"/>
      <c r="O508" s="44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:32" ht="12.75">
      <c r="A509" s="44"/>
      <c r="B509" s="44"/>
      <c r="C509" s="44"/>
      <c r="D509" s="44"/>
      <c r="E509" s="44"/>
      <c r="F509" s="44"/>
      <c r="G509" s="45"/>
      <c r="H509" s="45"/>
      <c r="I509" s="45"/>
      <c r="J509" s="45"/>
      <c r="K509" s="45"/>
      <c r="L509" s="45"/>
      <c r="M509" s="45"/>
      <c r="N509" s="45"/>
      <c r="O509" s="44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:32" ht="12.75">
      <c r="A510" s="44"/>
      <c r="B510" s="44"/>
      <c r="C510" s="44"/>
      <c r="D510" s="44"/>
      <c r="E510" s="44"/>
      <c r="F510" s="44"/>
      <c r="G510" s="45"/>
      <c r="H510" s="45"/>
      <c r="I510" s="45"/>
      <c r="J510" s="45"/>
      <c r="K510" s="45"/>
      <c r="L510" s="45"/>
      <c r="M510" s="45"/>
      <c r="N510" s="45"/>
      <c r="O510" s="44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:32" ht="12.75">
      <c r="A511" s="44"/>
      <c r="B511" s="44"/>
      <c r="C511" s="44"/>
      <c r="D511" s="44"/>
      <c r="E511" s="44"/>
      <c r="F511" s="44"/>
      <c r="G511" s="45"/>
      <c r="H511" s="45"/>
      <c r="I511" s="45"/>
      <c r="J511" s="45"/>
      <c r="K511" s="45"/>
      <c r="L511" s="45"/>
      <c r="M511" s="45"/>
      <c r="N511" s="45"/>
      <c r="O511" s="44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:32" ht="12.75">
      <c r="A512" s="44"/>
      <c r="B512" s="44"/>
      <c r="C512" s="44"/>
      <c r="D512" s="44"/>
      <c r="E512" s="44"/>
      <c r="F512" s="44"/>
      <c r="G512" s="45"/>
      <c r="H512" s="45"/>
      <c r="I512" s="45"/>
      <c r="J512" s="45"/>
      <c r="K512" s="45"/>
      <c r="L512" s="45"/>
      <c r="M512" s="45"/>
      <c r="N512" s="45"/>
      <c r="O512" s="44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:32" ht="12.75">
      <c r="A513" s="44"/>
      <c r="B513" s="44"/>
      <c r="C513" s="44"/>
      <c r="D513" s="44"/>
      <c r="E513" s="44"/>
      <c r="F513" s="44"/>
      <c r="G513" s="45"/>
      <c r="H513" s="45"/>
      <c r="I513" s="45"/>
      <c r="J513" s="45"/>
      <c r="K513" s="45"/>
      <c r="L513" s="45"/>
      <c r="M513" s="45"/>
      <c r="N513" s="45"/>
      <c r="O513" s="44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:32" ht="12.75">
      <c r="A514" s="44"/>
      <c r="B514" s="44"/>
      <c r="C514" s="44"/>
      <c r="D514" s="44"/>
      <c r="E514" s="44"/>
      <c r="F514" s="44"/>
      <c r="G514" s="45"/>
      <c r="H514" s="45"/>
      <c r="I514" s="45"/>
      <c r="J514" s="45"/>
      <c r="K514" s="45"/>
      <c r="L514" s="45"/>
      <c r="M514" s="45"/>
      <c r="N514" s="45"/>
      <c r="O514" s="44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:32" ht="12.75">
      <c r="A515" s="44"/>
      <c r="B515" s="44"/>
      <c r="C515" s="44"/>
      <c r="D515" s="44"/>
      <c r="E515" s="44"/>
      <c r="F515" s="44"/>
      <c r="G515" s="45"/>
      <c r="H515" s="45"/>
      <c r="I515" s="45"/>
      <c r="J515" s="45"/>
      <c r="K515" s="45"/>
      <c r="L515" s="45"/>
      <c r="M515" s="45"/>
      <c r="N515" s="45"/>
      <c r="O515" s="44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:32" ht="12.75">
      <c r="A516" s="44"/>
      <c r="B516" s="44"/>
      <c r="C516" s="44"/>
      <c r="D516" s="44"/>
      <c r="E516" s="44"/>
      <c r="F516" s="44"/>
      <c r="G516" s="45"/>
      <c r="H516" s="45"/>
      <c r="I516" s="45"/>
      <c r="J516" s="45"/>
      <c r="K516" s="45"/>
      <c r="L516" s="45"/>
      <c r="M516" s="45"/>
      <c r="N516" s="45"/>
      <c r="O516" s="44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:32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4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:32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4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:32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4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:32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4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:32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4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:32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4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:32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4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:32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4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:32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4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:32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4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:32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4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:32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4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:32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4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:32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4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:32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4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:32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4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:32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4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:32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4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:32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4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:32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4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:32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4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:32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4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:32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4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:32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4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:32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4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:32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4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:32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4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:32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4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:32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4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:32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4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:32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4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:32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4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:32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4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:32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4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:32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4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:32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4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:32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4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:32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4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:32" ht="12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4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:32" ht="12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4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:32" ht="12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4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:32" ht="12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4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:32" ht="12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4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:32" ht="12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4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:32" ht="12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4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:32" ht="12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4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:32" ht="12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4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:32" ht="12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4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:32" ht="12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4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:32" ht="12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4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:32" ht="12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4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:32" ht="12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4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:32" ht="12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4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:32" ht="12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4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:32" ht="12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4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:32" ht="12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4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:32" ht="12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4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:32" ht="12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4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:32" ht="12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4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:32" ht="12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4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:32" ht="12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4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:32" ht="12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4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:32" ht="12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4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:32" ht="12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4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:32" ht="12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4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:32" ht="12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4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:32" ht="12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4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:32" ht="12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4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:32" ht="12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4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:32" ht="12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4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:32" ht="12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4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:32" ht="12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4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:32" ht="12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4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:32" ht="12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4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:32" ht="12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4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:32" ht="12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4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:32" ht="12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4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:32" ht="12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4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:32" ht="12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4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:32" ht="12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4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:32" ht="12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4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:32" ht="12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4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:32" ht="12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4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:32" ht="12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4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:32" ht="12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4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:32" ht="12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4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:32" ht="12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4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:32" ht="12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4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:32" ht="12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4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:32" ht="12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4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:32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4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:32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4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:32" ht="12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4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:32" ht="12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4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:32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4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:32" ht="12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4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:32" ht="12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4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:32" ht="12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4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:32" ht="12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4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:32" ht="12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4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:32" ht="12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4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:32" ht="12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4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:32" ht="12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4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:32" ht="12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4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:32" ht="12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4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:32" ht="12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4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:32" ht="12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4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:32" ht="12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4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:32" ht="12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4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:32" ht="12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4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:32" ht="12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4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:32" ht="12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4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:32" ht="12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4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:32" ht="12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4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:32" ht="12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4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:32" ht="12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4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:32" ht="12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4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:32" ht="12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4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:32" ht="12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4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:32" ht="12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4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:32" ht="12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4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:32" ht="12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4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:32" ht="12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4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:32" ht="12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4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:32" ht="12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4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:32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4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:32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4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:32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4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:32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4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:32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4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:32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4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:32" ht="12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4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:32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4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:32" ht="12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4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:32" ht="12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4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:32" ht="12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4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:32" ht="12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4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:32" ht="12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4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:32" ht="12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4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:32" ht="12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4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:32" ht="12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4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:32" ht="12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4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:32" ht="12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4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:32" ht="12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4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:32" ht="12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4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:32" ht="12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4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:32" ht="12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4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:32" ht="12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4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:32" ht="12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4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:32" ht="12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4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:32" ht="12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4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:32" ht="12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4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:32" ht="12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4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:32" ht="12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4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:32" ht="12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4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:32" ht="12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4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:32" ht="12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4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:32" ht="12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4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:32" ht="12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4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:32" ht="12.7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4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:32" ht="12.7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4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:32" ht="12.7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4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:32" ht="12.7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4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:32" ht="12.7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4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:32" ht="12.7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4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:32" ht="12.7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4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:32" ht="12.7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4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:32" ht="12.7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4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:32" ht="12.7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4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:32" ht="12.7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4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:32" ht="12.7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4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:32" ht="12.7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4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:32" ht="12.7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4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:32" ht="12.7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4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:32" ht="12.7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4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:32" ht="12.7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4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:32" ht="12.7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4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:32" ht="12.7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4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:32" ht="12.7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4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:32" ht="12.7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4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:32" ht="12.7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4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:32" ht="12.7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4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:32" ht="12.7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4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:32" ht="12.7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4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:32" ht="12.7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4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:32" ht="12.7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4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:32" ht="12.7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4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:32" ht="12.7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4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:32" ht="12.7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4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:32" ht="12.7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4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:32" ht="12.7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4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:32" ht="12.7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4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:32" ht="12.7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4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:32" ht="12.7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4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:32" ht="12.7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4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:32" ht="12.7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4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:32" ht="12.7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4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:32" ht="12.7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4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:32" ht="12.7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4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:32" ht="12.7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4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:32" ht="12.7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4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:32" ht="12.7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4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:32" ht="12.7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4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:32" ht="12.7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4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:32" ht="12.7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4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:32" ht="12.7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4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:32" ht="12.7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4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:32" ht="12.7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4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:32" ht="12.7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4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 spans="1:32" ht="12.7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4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 spans="1:32" ht="12.7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4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 spans="1:32" ht="12.7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4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  <row r="729" spans="1:32" ht="12.7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4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</row>
    <row r="730" spans="1:32" ht="12.7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4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</row>
    <row r="731" spans="1:32" ht="12.7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4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</row>
    <row r="732" spans="1:32" ht="12.7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4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</row>
    <row r="733" spans="1:32" ht="12.7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4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</row>
    <row r="734" spans="1:32" ht="12.7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4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</row>
    <row r="735" spans="1:32" ht="12.7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4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</row>
    <row r="736" spans="1:32" ht="12.7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4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</row>
    <row r="737" spans="1:32" ht="12.7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4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</row>
    <row r="738" spans="1:32" ht="12.7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4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</row>
    <row r="739" spans="1:32" ht="12.7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4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</row>
    <row r="740" spans="1:32" ht="12.7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4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</row>
    <row r="741" spans="1:32" ht="12.7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4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</row>
    <row r="742" spans="1:32" ht="12.7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4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</row>
    <row r="743" spans="1:32" ht="12.7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4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</row>
    <row r="744" spans="1:32" ht="12.7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4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</row>
    <row r="745" spans="1:32" ht="12.7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4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</row>
    <row r="746" spans="1:32" ht="12.7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4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</row>
    <row r="747" spans="1:32" ht="12.7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4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</row>
    <row r="748" spans="1:32" ht="12.7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4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</row>
    <row r="749" spans="1:32" ht="12.7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4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</row>
    <row r="750" spans="1:32" ht="12.7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4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</row>
    <row r="751" spans="1:32" ht="12.7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4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</row>
    <row r="752" spans="1:32" ht="12.7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4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</row>
    <row r="753" spans="1:32" ht="12.7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4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</row>
    <row r="754" spans="1:32" ht="12.7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4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</row>
    <row r="755" spans="1:32" ht="12.7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4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</row>
    <row r="756" spans="1:32" ht="12.7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4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</row>
    <row r="757" spans="1:32" ht="12.7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4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</row>
    <row r="758" spans="1:32" ht="12.7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4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</row>
    <row r="759" spans="1:32" ht="12.7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4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</row>
    <row r="760" spans="1:32" ht="12.7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4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</row>
    <row r="761" spans="1:32" ht="12.7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4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</row>
    <row r="762" spans="1:32" ht="12.7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4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</row>
    <row r="763" spans="1:32" ht="12.7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4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</row>
    <row r="764" spans="1:32" ht="12.7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4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</row>
    <row r="765" spans="1:32" ht="12.7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4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</row>
    <row r="766" spans="1:32" ht="12.7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4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</row>
    <row r="767" spans="1:32" ht="12.7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4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</row>
    <row r="768" spans="1:32" ht="12.7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4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</row>
    <row r="769" spans="1:32" ht="12.7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4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</row>
    <row r="770" spans="1:32" ht="12.7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4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</row>
    <row r="771" spans="1:32" ht="12.7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4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</row>
    <row r="772" spans="1:32" ht="12.7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4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</row>
    <row r="773" spans="1:32" ht="12.7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4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</row>
    <row r="774" spans="1:32" ht="12.7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4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</row>
    <row r="775" spans="1:32" ht="12.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4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</row>
    <row r="776" spans="1:32" ht="12.7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4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</row>
    <row r="777" spans="1:32" ht="12.7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4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</row>
    <row r="778" spans="1:32" ht="12.7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4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</row>
    <row r="779" spans="1:32" ht="12.7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4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</row>
    <row r="780" spans="1:32" ht="12.7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4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</row>
    <row r="781" spans="1:32" ht="12.7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4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</row>
    <row r="782" spans="1:32" ht="12.7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4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</row>
    <row r="783" spans="1:32" ht="12.7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4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</row>
    <row r="784" spans="1:32" ht="12.7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4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</row>
    <row r="785" spans="1:32" ht="12.7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4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</row>
    <row r="786" spans="1:32" ht="12.7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4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</row>
    <row r="787" spans="1:32" ht="12.7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4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</row>
    <row r="788" spans="1:32" ht="12.7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4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</row>
    <row r="789" spans="1:32" ht="12.7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4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</row>
    <row r="790" spans="1:32" ht="12.7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4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</row>
    <row r="791" spans="1:32" ht="12.7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4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</row>
    <row r="792" spans="1:32" ht="12.7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4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</row>
    <row r="793" spans="1:32" ht="12.7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4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</row>
    <row r="794" spans="1:32" ht="12.7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4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</row>
    <row r="795" spans="1:32" ht="12.7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4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</row>
    <row r="796" spans="1:32" ht="12.7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4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</row>
    <row r="797" spans="1:32" ht="12.7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4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</row>
    <row r="798" spans="1:32" ht="12.7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4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</row>
    <row r="799" spans="1:32" ht="12.7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4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</row>
    <row r="800" spans="1:32" ht="12.7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4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</row>
    <row r="801" spans="1:32" ht="12.7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4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</row>
    <row r="802" spans="1:32" ht="12.7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4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</row>
    <row r="803" spans="1:32" ht="12.7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4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</row>
    <row r="804" spans="1:32" ht="12.7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4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</row>
    <row r="805" spans="1:32" ht="12.7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4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</row>
    <row r="806" spans="1:32" ht="12.7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4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</row>
    <row r="807" spans="1:32" ht="12.7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4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</row>
    <row r="808" spans="1:32" ht="12.7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4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</row>
    <row r="809" spans="1:32" ht="12.7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4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</row>
    <row r="810" spans="1:32" ht="12.7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4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</row>
    <row r="811" spans="1:32" ht="12.7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4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</row>
    <row r="812" spans="1:32" ht="12.7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4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</row>
    <row r="813" spans="1:32" ht="12.7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4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</row>
    <row r="814" spans="1:32" ht="12.7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4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</row>
    <row r="815" spans="1:32" ht="12.7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4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</row>
    <row r="816" spans="1:32" ht="12.7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4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</row>
    <row r="817" spans="1:32" ht="12.7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4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</row>
    <row r="818" spans="1:32" ht="12.7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4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</row>
    <row r="819" spans="1:32" ht="12.7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4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</row>
    <row r="820" spans="1:32" ht="12.7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4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</row>
    <row r="821" spans="1:32" ht="12.7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4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</row>
    <row r="822" spans="1:32" ht="12.7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4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</row>
    <row r="823" spans="1:32" ht="12.7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4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</row>
    <row r="824" spans="1:32" ht="12.7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4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</row>
    <row r="825" spans="1:32" ht="12.7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4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</row>
    <row r="826" spans="1:32" ht="12.7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4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</row>
    <row r="827" spans="1:32" ht="12.7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4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</row>
    <row r="828" spans="1:32" ht="12.7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4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</row>
    <row r="829" spans="1:32" ht="12.7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4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</row>
    <row r="830" spans="1:32" ht="12.7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4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</row>
    <row r="831" spans="1:32" ht="12.7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4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</row>
    <row r="832" spans="1:32" ht="12.7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4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</row>
    <row r="833" spans="1:32" ht="12.7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4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</row>
    <row r="834" spans="1:32" ht="12.7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4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</row>
    <row r="835" spans="1:32" ht="12.7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4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</row>
    <row r="836" spans="1:32" ht="12.7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4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</row>
    <row r="837" spans="1:32" ht="12.7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4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</row>
    <row r="838" spans="1:32" ht="12.7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4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</row>
    <row r="839" spans="1:32" ht="12.7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4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</row>
    <row r="840" spans="1:32" ht="12.7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4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</row>
    <row r="841" spans="1:32" ht="12.7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4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</row>
    <row r="842" spans="1:32" ht="12.7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4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</row>
    <row r="843" spans="1:32" ht="12.7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4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</row>
    <row r="844" spans="1:32" ht="12.7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4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</row>
    <row r="845" spans="1:32" ht="12.7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4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</row>
    <row r="846" spans="1:32" ht="12.7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4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</row>
    <row r="847" spans="1:32" ht="12.7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4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</row>
    <row r="848" spans="1:32" ht="12.7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4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</row>
    <row r="849" spans="1:32" ht="12.7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4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</row>
    <row r="850" spans="1:32" ht="12.7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4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</row>
    <row r="851" spans="1:32" ht="12.7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4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</row>
    <row r="852" spans="1:32" ht="12.7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4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</row>
    <row r="853" spans="1:32" ht="12.7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4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</row>
    <row r="854" spans="1:32" ht="12.7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4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</row>
    <row r="855" spans="1:32" ht="12.7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4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</row>
    <row r="856" spans="1:32" ht="12.7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4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</row>
    <row r="857" spans="1:32" ht="12.7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4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</row>
    <row r="858" spans="1:32" ht="12.7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4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</row>
    <row r="859" spans="1:32" ht="12.7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4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</row>
    <row r="860" spans="1:32" ht="12.7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4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</row>
    <row r="861" spans="1:32" ht="12.7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4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</row>
    <row r="862" spans="1:32" ht="12.7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4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</row>
    <row r="863" spans="1:32" ht="12.7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4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</row>
    <row r="864" spans="1:32" ht="12.7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4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</row>
    <row r="865" spans="1:32" ht="12.7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4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</row>
    <row r="866" spans="1:32" ht="12.7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4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</row>
    <row r="867" spans="1:32" ht="12.7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4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</row>
    <row r="868" spans="1:32" ht="12.7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4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</row>
    <row r="869" spans="1:32" ht="12.7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4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</row>
    <row r="870" spans="1:32" ht="12.7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4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</row>
    <row r="871" spans="1:32" ht="12.7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4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</row>
    <row r="872" spans="1:32" ht="12.7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4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</row>
    <row r="873" spans="1:32" ht="12.7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4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</row>
    <row r="874" spans="1:32" ht="12.7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4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</row>
    <row r="875" spans="1:32" ht="12.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4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</row>
    <row r="876" spans="1:32" ht="12.7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4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</row>
    <row r="877" spans="1:32" ht="12.7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4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</row>
    <row r="878" spans="1:32" ht="12.7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4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</row>
    <row r="879" spans="1:32" ht="12.7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4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</row>
    <row r="880" spans="1:32" ht="12.7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4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</row>
    <row r="881" spans="1:32" ht="12.7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4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</row>
    <row r="882" spans="1:32" ht="12.7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4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</row>
    <row r="883" spans="1:32" ht="12.7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4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</row>
    <row r="884" spans="1:32" ht="12.7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4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</row>
    <row r="885" spans="1:32" ht="12.7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4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</row>
    <row r="886" spans="1:32" ht="12.7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4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</row>
    <row r="887" spans="1:32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4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</row>
    <row r="888" spans="1:32" ht="12.7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4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</row>
    <row r="889" spans="1:32" ht="12.7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4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</row>
    <row r="890" spans="1:32" ht="12.7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4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</row>
    <row r="891" spans="1:32" ht="12.7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4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</row>
    <row r="892" spans="1:32" ht="12.7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4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</row>
    <row r="893" spans="1:32" ht="12.7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4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</row>
    <row r="894" spans="1:32" ht="12.7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4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</row>
    <row r="895" spans="1:32" ht="12.7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4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</row>
    <row r="896" spans="1:32" ht="12.7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4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</row>
    <row r="897" spans="1:32" ht="12.7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4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</row>
    <row r="898" spans="1:32" ht="12.7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4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</row>
    <row r="899" spans="1:32" ht="12.7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4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</row>
    <row r="900" spans="1:32" ht="12.7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4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</row>
    <row r="901" spans="1:32" ht="12.7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4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</row>
    <row r="902" spans="1:32" ht="12.7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4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</row>
    <row r="903" spans="1:32" ht="12.7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4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</row>
    <row r="904" spans="1:32" ht="12.7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4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</row>
    <row r="905" spans="1:32" ht="12.7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4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</row>
    <row r="906" spans="1:32" ht="12.7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4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</row>
    <row r="907" spans="1:32" ht="12.7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4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</row>
    <row r="908" spans="1:32" ht="12.7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4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</row>
    <row r="909" spans="1:32" ht="12.7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4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</row>
    <row r="910" spans="1:32" ht="12.7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4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</row>
    <row r="911" spans="1:32" ht="12.7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4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</row>
    <row r="912" spans="1:32" ht="12.7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4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</row>
    <row r="913" spans="1:32" ht="12.7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4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</row>
    <row r="914" spans="1:32" ht="12.7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4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</row>
    <row r="915" spans="1:32" ht="12.7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4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</row>
    <row r="916" spans="1:32" ht="12.7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4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</row>
    <row r="917" spans="1:32" ht="12.7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4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</row>
    <row r="918" spans="1:32" ht="12.7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4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</row>
    <row r="919" spans="1:32" ht="12.7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4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</row>
    <row r="920" spans="1:32" ht="12.7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4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</row>
    <row r="921" spans="1:32" ht="12.7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4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</row>
    <row r="922" spans="1:32" ht="12.7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4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</row>
    <row r="923" spans="1:32" ht="12.7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4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</row>
    <row r="924" spans="1:32" ht="12.7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4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</row>
    <row r="925" spans="1:32" ht="12.7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4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</row>
    <row r="926" spans="1:32" ht="12.7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4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</row>
    <row r="927" spans="1:32" ht="12.7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4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</row>
    <row r="928" spans="1:32" ht="12.7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4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</row>
    <row r="929" spans="1:32" ht="12.7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4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</row>
    <row r="930" spans="1:32" ht="12.7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4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</row>
    <row r="931" spans="1:32" ht="12.7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4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</row>
    <row r="932" spans="1:32" ht="12.7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4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</row>
    <row r="933" spans="1:32" ht="12.7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4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</row>
    <row r="934" spans="1:32" ht="12.7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4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</row>
    <row r="935" spans="1:32" ht="12.7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4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</row>
    <row r="936" spans="1:32" ht="12.7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4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</row>
    <row r="937" spans="1:32" ht="12.7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4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</row>
    <row r="938" spans="1:32" ht="12.7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4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</row>
    <row r="939" spans="1:32" ht="12.7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4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</row>
    <row r="940" spans="1:32" ht="12.7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4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</row>
    <row r="941" spans="1:32" ht="12.7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4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</row>
    <row r="942" spans="1:32" ht="12.7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4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</row>
    <row r="943" spans="1:32" ht="12.7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4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</row>
    <row r="944" spans="1:32" ht="12.7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4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</row>
    <row r="945" spans="1:32" ht="12.7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4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</row>
    <row r="946" spans="1:32" ht="12.7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4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</row>
  </sheetData>
  <mergeCells count="9">
    <mergeCell ref="A3:O3"/>
    <mergeCell ref="I9:O9"/>
    <mergeCell ref="A6:G6"/>
    <mergeCell ref="A9:E11"/>
    <mergeCell ref="A8:G8"/>
    <mergeCell ref="I10:I11"/>
    <mergeCell ref="J10:J11"/>
    <mergeCell ref="L10:L11"/>
    <mergeCell ref="M10:M11"/>
  </mergeCells>
  <printOptions horizontalCentered="1"/>
  <pageMargins left="0" right="0" top="0.31496062992125984" bottom="0.2755905511811024" header="0" footer="0"/>
  <pageSetup fitToHeight="1" fitToWidth="1" horizontalDpi="600" verticalDpi="600" orientation="landscape" paperSize="9" scale="35" r:id="rId1"/>
  <headerFooter alignWithMargins="0">
    <oddFooter>&amp;L&amp;14Emissão: &amp;D  às &amp;T&amp;C&amp;14&amp;P /&amp;N&amp;R&amp;"Arial,Negrito"&amp;12&amp;F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86"/>
  <sheetViews>
    <sheetView zoomScale="50" zoomScaleNormal="50" workbookViewId="0" topLeftCell="G1">
      <selection activeCell="H8" sqref="H8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18.8515625" style="0" hidden="1" customWidth="1"/>
    <col min="7" max="7" width="101.421875" style="0" customWidth="1"/>
    <col min="8" max="8" width="26.140625" style="0" customWidth="1"/>
    <col min="9" max="9" width="27.8515625" style="0" customWidth="1"/>
    <col min="10" max="10" width="25.57421875" style="0" customWidth="1"/>
    <col min="11" max="11" width="29.57421875" style="0" customWidth="1"/>
    <col min="12" max="12" width="29.28125" style="0" customWidth="1"/>
    <col min="13" max="13" width="27.28125" style="0" customWidth="1"/>
    <col min="14" max="14" width="26.7109375" style="0" customWidth="1"/>
    <col min="15" max="15" width="31.00390625" style="2" customWidth="1"/>
  </cols>
  <sheetData>
    <row r="1" spans="1:15" ht="39.75" customHeight="1">
      <c r="A1" s="165" t="s">
        <v>612</v>
      </c>
      <c r="B1" s="5"/>
      <c r="C1" s="5"/>
      <c r="D1" s="5"/>
      <c r="E1" s="5"/>
      <c r="F1" s="5"/>
      <c r="G1" s="6"/>
      <c r="H1" s="7"/>
      <c r="I1" s="7"/>
      <c r="J1" s="7"/>
      <c r="K1" s="7"/>
      <c r="L1" s="8"/>
      <c r="M1" s="8"/>
      <c r="N1" s="8"/>
      <c r="O1" s="7"/>
    </row>
    <row r="2" spans="1:15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7"/>
    </row>
    <row r="3" spans="1:15" ht="39.75" customHeight="1">
      <c r="A3" s="327" t="s">
        <v>390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261"/>
      <c r="N4" s="8"/>
      <c r="O4" s="7"/>
    </row>
    <row r="5" spans="1:15" ht="39.75" customHeight="1">
      <c r="A5" s="314" t="s">
        <v>826</v>
      </c>
      <c r="B5" s="314"/>
      <c r="C5" s="314"/>
      <c r="D5" s="314"/>
      <c r="E5" s="314"/>
      <c r="F5" s="314"/>
      <c r="G5" s="314"/>
      <c r="H5" s="249"/>
      <c r="I5" s="247"/>
      <c r="J5" s="247"/>
      <c r="K5" s="247"/>
      <c r="L5" s="244"/>
      <c r="M5" s="252"/>
      <c r="N5" s="244"/>
      <c r="O5" s="7"/>
    </row>
    <row r="6" spans="1:15" ht="39.75" customHeight="1" thickBot="1">
      <c r="A6" s="302" t="str">
        <f>+'De Para Anss '!A6</f>
        <v>Posição: DEZEMBRO 2002 ( FECHADO )</v>
      </c>
      <c r="B6" s="302"/>
      <c r="C6" s="302"/>
      <c r="D6" s="302"/>
      <c r="E6" s="302"/>
      <c r="F6" s="302"/>
      <c r="G6" s="302"/>
      <c r="H6" s="302"/>
      <c r="I6" s="10"/>
      <c r="J6" s="10"/>
      <c r="K6" s="10"/>
      <c r="L6" s="8"/>
      <c r="M6" s="8"/>
      <c r="N6" s="8"/>
      <c r="O6" s="167" t="s">
        <v>369</v>
      </c>
    </row>
    <row r="7" spans="1:15" ht="34.5" customHeight="1" thickBot="1" thickTop="1">
      <c r="A7" s="329" t="s">
        <v>614</v>
      </c>
      <c r="B7" s="330"/>
      <c r="C7" s="330"/>
      <c r="D7" s="330"/>
      <c r="E7" s="331"/>
      <c r="F7" s="174"/>
      <c r="G7" s="328" t="s">
        <v>384</v>
      </c>
      <c r="H7" s="34" t="s">
        <v>378</v>
      </c>
      <c r="I7" s="328" t="s">
        <v>613</v>
      </c>
      <c r="J7" s="328"/>
      <c r="K7" s="328"/>
      <c r="L7" s="328"/>
      <c r="M7" s="328"/>
      <c r="N7" s="328"/>
      <c r="O7" s="328"/>
    </row>
    <row r="8" spans="1:15" ht="34.5" customHeight="1" thickTop="1">
      <c r="A8" s="332"/>
      <c r="B8" s="333"/>
      <c r="C8" s="333"/>
      <c r="D8" s="333"/>
      <c r="E8" s="334"/>
      <c r="F8" s="175"/>
      <c r="G8" s="300"/>
      <c r="H8" s="27">
        <v>2001</v>
      </c>
      <c r="I8" s="313" t="s">
        <v>457</v>
      </c>
      <c r="J8" s="34" t="s">
        <v>92</v>
      </c>
      <c r="K8" s="34" t="s">
        <v>147</v>
      </c>
      <c r="L8" s="313" t="s">
        <v>609</v>
      </c>
      <c r="M8" s="313" t="s">
        <v>610</v>
      </c>
      <c r="N8" s="34" t="s">
        <v>91</v>
      </c>
      <c r="O8" s="274" t="s">
        <v>611</v>
      </c>
    </row>
    <row r="9" spans="1:15" ht="34.5" customHeight="1" thickBot="1">
      <c r="A9" s="335"/>
      <c r="B9" s="298"/>
      <c r="C9" s="298"/>
      <c r="D9" s="298"/>
      <c r="E9" s="299"/>
      <c r="F9" s="176"/>
      <c r="G9" s="301"/>
      <c r="H9" s="28"/>
      <c r="I9" s="324"/>
      <c r="J9" s="28" t="s">
        <v>646</v>
      </c>
      <c r="K9" s="28" t="s">
        <v>647</v>
      </c>
      <c r="L9" s="324"/>
      <c r="M9" s="324"/>
      <c r="N9" s="28" t="s">
        <v>649</v>
      </c>
      <c r="O9" s="276" t="s">
        <v>647</v>
      </c>
    </row>
    <row r="10" spans="1:15" ht="9.7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ht="39.75" customHeight="1" thickTop="1">
      <c r="A11" s="136" t="s">
        <v>827</v>
      </c>
      <c r="B11" s="137"/>
      <c r="C11" s="137"/>
      <c r="D11" s="137"/>
      <c r="E11" s="137"/>
      <c r="F11" s="137"/>
      <c r="G11" s="138"/>
      <c r="H11" s="119">
        <f aca="true" t="shared" si="0" ref="H11:O11">SUM(H14+H23+H27+H30+H32+H34+H37+H48+H50+H54)</f>
        <v>362614768</v>
      </c>
      <c r="I11" s="119">
        <f t="shared" si="0"/>
        <v>416096866</v>
      </c>
      <c r="J11" s="119">
        <f t="shared" si="0"/>
        <v>17824479</v>
      </c>
      <c r="K11" s="119">
        <f t="shared" si="0"/>
        <v>398272387</v>
      </c>
      <c r="L11" s="119">
        <f t="shared" si="0"/>
        <v>390984487</v>
      </c>
      <c r="M11" s="119">
        <f t="shared" si="0"/>
        <v>380872258</v>
      </c>
      <c r="N11" s="119">
        <f t="shared" si="0"/>
        <v>10112229</v>
      </c>
      <c r="O11" s="120">
        <f t="shared" si="0"/>
        <v>7287900</v>
      </c>
    </row>
    <row r="12" spans="1:15" ht="39.75" customHeight="1">
      <c r="A12" s="36" t="s">
        <v>824</v>
      </c>
      <c r="B12" s="26"/>
      <c r="C12" s="26"/>
      <c r="D12" s="26"/>
      <c r="E12" s="26"/>
      <c r="F12" s="26"/>
      <c r="G12" s="37"/>
      <c r="H12" s="38">
        <f aca="true" t="shared" si="1" ref="H12:O12">SUM(H23+H27+H30+H32+H34+H37+H48+H50+H54)</f>
        <v>137645399</v>
      </c>
      <c r="I12" s="38">
        <f t="shared" si="1"/>
        <v>179771966</v>
      </c>
      <c r="J12" s="38">
        <f t="shared" si="1"/>
        <v>17824479</v>
      </c>
      <c r="K12" s="38">
        <f t="shared" si="1"/>
        <v>161947487</v>
      </c>
      <c r="L12" s="38">
        <f t="shared" si="1"/>
        <v>161947487</v>
      </c>
      <c r="M12" s="38">
        <f t="shared" si="1"/>
        <v>151920679</v>
      </c>
      <c r="N12" s="38">
        <f t="shared" si="1"/>
        <v>10026808</v>
      </c>
      <c r="O12" s="40">
        <f t="shared" si="1"/>
        <v>0</v>
      </c>
    </row>
    <row r="13" spans="1:15" ht="9.75" customHeight="1">
      <c r="A13" s="29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13"/>
      <c r="N13" s="13"/>
      <c r="O13" s="30"/>
    </row>
    <row r="14" spans="1:27" ht="39.75" customHeight="1">
      <c r="A14" s="36" t="s">
        <v>675</v>
      </c>
      <c r="B14" s="41"/>
      <c r="C14" s="41"/>
      <c r="D14" s="41"/>
      <c r="E14" s="41"/>
      <c r="F14" s="41"/>
      <c r="G14" s="35"/>
      <c r="H14" s="38">
        <f aca="true" t="shared" si="2" ref="H14:O14">SUM(H15:H22)</f>
        <v>224969369</v>
      </c>
      <c r="I14" s="39">
        <f t="shared" si="2"/>
        <v>236324900</v>
      </c>
      <c r="J14" s="39">
        <f t="shared" si="2"/>
        <v>0</v>
      </c>
      <c r="K14" s="39">
        <f t="shared" si="2"/>
        <v>236324900</v>
      </c>
      <c r="L14" s="38">
        <f t="shared" si="2"/>
        <v>229037000</v>
      </c>
      <c r="M14" s="38">
        <f t="shared" si="2"/>
        <v>228951579</v>
      </c>
      <c r="N14" s="38">
        <f t="shared" si="2"/>
        <v>85421</v>
      </c>
      <c r="O14" s="40">
        <f t="shared" si="2"/>
        <v>7287900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15" ht="30" customHeight="1">
      <c r="A15" s="31" t="s">
        <v>391</v>
      </c>
      <c r="B15" s="23" t="s">
        <v>394</v>
      </c>
      <c r="C15" s="23" t="s">
        <v>298</v>
      </c>
      <c r="D15" s="23" t="s">
        <v>302</v>
      </c>
      <c r="E15" s="24" t="s">
        <v>310</v>
      </c>
      <c r="F15" s="24" t="s">
        <v>763</v>
      </c>
      <c r="G15" s="16" t="s">
        <v>380</v>
      </c>
      <c r="H15" s="17">
        <f>30850394+4703381</f>
        <v>35553775</v>
      </c>
      <c r="I15" s="18">
        <v>40297424</v>
      </c>
      <c r="J15" s="18"/>
      <c r="K15" s="18">
        <f>I15-J15</f>
        <v>40297424</v>
      </c>
      <c r="L15" s="18">
        <v>40238639</v>
      </c>
      <c r="M15" s="18">
        <f>L15-N15</f>
        <v>40238639</v>
      </c>
      <c r="N15" s="18">
        <v>0</v>
      </c>
      <c r="O15" s="32">
        <f>K15-L15</f>
        <v>58785</v>
      </c>
    </row>
    <row r="16" spans="1:15" ht="30" customHeight="1">
      <c r="A16" s="31" t="s">
        <v>392</v>
      </c>
      <c r="B16" s="23" t="s">
        <v>395</v>
      </c>
      <c r="C16" s="23" t="s">
        <v>299</v>
      </c>
      <c r="D16" s="23" t="s">
        <v>303</v>
      </c>
      <c r="E16" s="24" t="s">
        <v>310</v>
      </c>
      <c r="F16" s="24" t="s">
        <v>762</v>
      </c>
      <c r="G16" s="16" t="s">
        <v>676</v>
      </c>
      <c r="H16" s="17">
        <v>156091896</v>
      </c>
      <c r="I16" s="18">
        <v>180722563</v>
      </c>
      <c r="J16" s="18"/>
      <c r="K16" s="18">
        <f aca="true" t="shared" si="3" ref="K16:K22">I16-J16</f>
        <v>180722563</v>
      </c>
      <c r="L16" s="18">
        <v>173559481</v>
      </c>
      <c r="M16" s="18">
        <f aca="true" t="shared" si="4" ref="M16:M22">L16-N16</f>
        <v>173476372</v>
      </c>
      <c r="N16" s="18">
        <v>83109</v>
      </c>
      <c r="O16" s="32">
        <f aca="true" t="shared" si="5" ref="O16:O22">K16-L16</f>
        <v>7163082</v>
      </c>
    </row>
    <row r="17" spans="1:15" ht="30" customHeight="1">
      <c r="A17" s="31" t="s">
        <v>392</v>
      </c>
      <c r="B17" s="23" t="s">
        <v>395</v>
      </c>
      <c r="C17" s="23" t="s">
        <v>299</v>
      </c>
      <c r="D17" s="23" t="s">
        <v>304</v>
      </c>
      <c r="E17" s="24" t="s">
        <v>310</v>
      </c>
      <c r="F17" s="24" t="s">
        <v>216</v>
      </c>
      <c r="G17" s="16" t="s">
        <v>538</v>
      </c>
      <c r="H17" s="17">
        <v>0</v>
      </c>
      <c r="I17" s="18">
        <v>0</v>
      </c>
      <c r="J17" s="18"/>
      <c r="K17" s="18">
        <f t="shared" si="3"/>
        <v>0</v>
      </c>
      <c r="L17" s="18">
        <v>0</v>
      </c>
      <c r="M17" s="18">
        <f t="shared" si="4"/>
        <v>0</v>
      </c>
      <c r="N17" s="18">
        <v>0</v>
      </c>
      <c r="O17" s="32">
        <f t="shared" si="5"/>
        <v>0</v>
      </c>
    </row>
    <row r="18" spans="1:15" ht="30" customHeight="1">
      <c r="A18" s="31" t="s">
        <v>392</v>
      </c>
      <c r="B18" s="23" t="s">
        <v>295</v>
      </c>
      <c r="C18" s="23" t="s">
        <v>299</v>
      </c>
      <c r="D18" s="23" t="s">
        <v>305</v>
      </c>
      <c r="E18" s="24" t="s">
        <v>310</v>
      </c>
      <c r="F18" s="24" t="s">
        <v>227</v>
      </c>
      <c r="G18" s="19" t="s">
        <v>552</v>
      </c>
      <c r="H18" s="17">
        <v>1436139</v>
      </c>
      <c r="I18" s="18">
        <v>1699302</v>
      </c>
      <c r="J18" s="18"/>
      <c r="K18" s="18">
        <f t="shared" si="3"/>
        <v>1699302</v>
      </c>
      <c r="L18" s="18">
        <v>1699302</v>
      </c>
      <c r="M18" s="18">
        <f t="shared" si="4"/>
        <v>1699302</v>
      </c>
      <c r="N18" s="18">
        <v>0</v>
      </c>
      <c r="O18" s="32">
        <f t="shared" si="5"/>
        <v>0</v>
      </c>
    </row>
    <row r="19" spans="1:15" ht="30" customHeight="1">
      <c r="A19" s="31" t="s">
        <v>392</v>
      </c>
      <c r="B19" s="23" t="s">
        <v>296</v>
      </c>
      <c r="C19" s="23" t="s">
        <v>300</v>
      </c>
      <c r="D19" s="23" t="s">
        <v>306</v>
      </c>
      <c r="E19" s="24" t="s">
        <v>310</v>
      </c>
      <c r="F19" s="24" t="s">
        <v>228</v>
      </c>
      <c r="G19" s="20" t="s">
        <v>172</v>
      </c>
      <c r="H19" s="17">
        <v>4257000</v>
      </c>
      <c r="I19" s="18">
        <v>5611000</v>
      </c>
      <c r="J19" s="18"/>
      <c r="K19" s="18">
        <f t="shared" si="3"/>
        <v>5611000</v>
      </c>
      <c r="L19" s="18">
        <v>5569883</v>
      </c>
      <c r="M19" s="18">
        <f t="shared" si="4"/>
        <v>5567571</v>
      </c>
      <c r="N19" s="18">
        <v>2312</v>
      </c>
      <c r="O19" s="32">
        <f t="shared" si="5"/>
        <v>41117</v>
      </c>
    </row>
    <row r="20" spans="1:15" ht="30" customHeight="1">
      <c r="A20" s="31" t="s">
        <v>392</v>
      </c>
      <c r="B20" s="23" t="s">
        <v>296</v>
      </c>
      <c r="C20" s="23" t="s">
        <v>300</v>
      </c>
      <c r="D20" s="23" t="s">
        <v>307</v>
      </c>
      <c r="E20" s="24" t="s">
        <v>310</v>
      </c>
      <c r="F20" s="24" t="s">
        <v>229</v>
      </c>
      <c r="G20" s="20" t="s">
        <v>173</v>
      </c>
      <c r="H20" s="17">
        <v>2433000</v>
      </c>
      <c r="I20" s="18">
        <v>3326000</v>
      </c>
      <c r="J20" s="18"/>
      <c r="K20" s="18">
        <f t="shared" si="3"/>
        <v>3326000</v>
      </c>
      <c r="L20" s="18">
        <v>3321392</v>
      </c>
      <c r="M20" s="18">
        <f t="shared" si="4"/>
        <v>3321392</v>
      </c>
      <c r="N20" s="18">
        <v>0</v>
      </c>
      <c r="O20" s="32">
        <f t="shared" si="5"/>
        <v>4608</v>
      </c>
    </row>
    <row r="21" spans="1:15" ht="30" customHeight="1">
      <c r="A21" s="31" t="s">
        <v>392</v>
      </c>
      <c r="B21" s="23" t="s">
        <v>296</v>
      </c>
      <c r="C21" s="23" t="s">
        <v>300</v>
      </c>
      <c r="D21" s="23" t="s">
        <v>308</v>
      </c>
      <c r="E21" s="24" t="s">
        <v>310</v>
      </c>
      <c r="F21" s="24" t="s">
        <v>230</v>
      </c>
      <c r="G21" s="20" t="s">
        <v>174</v>
      </c>
      <c r="H21" s="17">
        <v>3649000</v>
      </c>
      <c r="I21" s="18">
        <v>4608000</v>
      </c>
      <c r="J21" s="18"/>
      <c r="K21" s="18">
        <f t="shared" si="3"/>
        <v>4608000</v>
      </c>
      <c r="L21" s="18">
        <v>4587692</v>
      </c>
      <c r="M21" s="18">
        <f t="shared" si="4"/>
        <v>4587692</v>
      </c>
      <c r="N21" s="18">
        <v>0</v>
      </c>
      <c r="O21" s="32">
        <f t="shared" si="5"/>
        <v>20308</v>
      </c>
    </row>
    <row r="22" spans="1:15" ht="30" customHeight="1">
      <c r="A22" s="31" t="s">
        <v>393</v>
      </c>
      <c r="B22" s="23" t="s">
        <v>297</v>
      </c>
      <c r="C22" s="23" t="s">
        <v>301</v>
      </c>
      <c r="D22" s="23" t="s">
        <v>309</v>
      </c>
      <c r="E22" s="24" t="s">
        <v>310</v>
      </c>
      <c r="F22" s="24" t="s">
        <v>231</v>
      </c>
      <c r="G22" s="21" t="s">
        <v>712</v>
      </c>
      <c r="H22" s="17">
        <v>21548559</v>
      </c>
      <c r="I22" s="18">
        <v>60611</v>
      </c>
      <c r="J22" s="18"/>
      <c r="K22" s="18">
        <f t="shared" si="3"/>
        <v>60611</v>
      </c>
      <c r="L22" s="18">
        <v>60611</v>
      </c>
      <c r="M22" s="18">
        <f t="shared" si="4"/>
        <v>60611</v>
      </c>
      <c r="N22" s="18">
        <v>0</v>
      </c>
      <c r="O22" s="32">
        <f t="shared" si="5"/>
        <v>0</v>
      </c>
    </row>
    <row r="23" spans="1:15" ht="39.75" customHeight="1">
      <c r="A23" s="36" t="s">
        <v>876</v>
      </c>
      <c r="B23" s="26"/>
      <c r="C23" s="26"/>
      <c r="D23" s="26"/>
      <c r="E23" s="26"/>
      <c r="F23" s="26"/>
      <c r="G23" s="37"/>
      <c r="H23" s="38">
        <f aca="true" t="shared" si="6" ref="H23:O23">SUM(H24:H26)</f>
        <v>33150605</v>
      </c>
      <c r="I23" s="39">
        <f t="shared" si="6"/>
        <v>32337190</v>
      </c>
      <c r="J23" s="39">
        <f t="shared" si="6"/>
        <v>1033371</v>
      </c>
      <c r="K23" s="39">
        <f t="shared" si="6"/>
        <v>31303819</v>
      </c>
      <c r="L23" s="38">
        <f t="shared" si="6"/>
        <v>31303819</v>
      </c>
      <c r="M23" s="38">
        <f t="shared" si="6"/>
        <v>30400868</v>
      </c>
      <c r="N23" s="38">
        <f t="shared" si="6"/>
        <v>902951</v>
      </c>
      <c r="O23" s="40">
        <f t="shared" si="6"/>
        <v>0</v>
      </c>
    </row>
    <row r="24" spans="1:15" ht="30" customHeight="1">
      <c r="A24" s="33" t="s">
        <v>392</v>
      </c>
      <c r="B24" s="14" t="s">
        <v>395</v>
      </c>
      <c r="C24" s="14" t="s">
        <v>299</v>
      </c>
      <c r="D24" s="14" t="s">
        <v>312</v>
      </c>
      <c r="E24" s="15" t="s">
        <v>310</v>
      </c>
      <c r="F24" s="24" t="s">
        <v>764</v>
      </c>
      <c r="G24" s="16" t="s">
        <v>871</v>
      </c>
      <c r="H24" s="17">
        <v>11105697</v>
      </c>
      <c r="I24" s="18">
        <v>9778390</v>
      </c>
      <c r="J24" s="18">
        <v>1032433</v>
      </c>
      <c r="K24" s="18">
        <f>I24-J24</f>
        <v>8745957</v>
      </c>
      <c r="L24" s="18">
        <v>8745957</v>
      </c>
      <c r="M24" s="18">
        <f>L24-N24</f>
        <v>8481597</v>
      </c>
      <c r="N24" s="18">
        <v>264360</v>
      </c>
      <c r="O24" s="32">
        <f>K24-L24</f>
        <v>0</v>
      </c>
    </row>
    <row r="25" spans="1:15" ht="30" customHeight="1">
      <c r="A25" s="33" t="s">
        <v>392</v>
      </c>
      <c r="B25" s="14" t="s">
        <v>395</v>
      </c>
      <c r="C25" s="14" t="s">
        <v>299</v>
      </c>
      <c r="D25" s="14" t="s">
        <v>313</v>
      </c>
      <c r="E25" s="15" t="s">
        <v>310</v>
      </c>
      <c r="F25" s="24" t="s">
        <v>765</v>
      </c>
      <c r="G25" s="16" t="s">
        <v>766</v>
      </c>
      <c r="H25" s="17">
        <v>618718</v>
      </c>
      <c r="I25" s="18">
        <v>778800</v>
      </c>
      <c r="J25" s="18">
        <v>680</v>
      </c>
      <c r="K25" s="18">
        <f>I25-J25</f>
        <v>778120</v>
      </c>
      <c r="L25" s="18">
        <v>778120</v>
      </c>
      <c r="M25" s="18">
        <f>L25-N25</f>
        <v>699934</v>
      </c>
      <c r="N25" s="18">
        <v>78186</v>
      </c>
      <c r="O25" s="32">
        <f>K25-L25</f>
        <v>0</v>
      </c>
    </row>
    <row r="26" spans="1:15" ht="30" customHeight="1">
      <c r="A26" s="33" t="s">
        <v>392</v>
      </c>
      <c r="B26" s="14" t="s">
        <v>395</v>
      </c>
      <c r="C26" s="14" t="s">
        <v>299</v>
      </c>
      <c r="D26" s="14" t="s">
        <v>314</v>
      </c>
      <c r="E26" s="15" t="s">
        <v>310</v>
      </c>
      <c r="F26" s="24" t="s">
        <v>208</v>
      </c>
      <c r="G26" s="16" t="s">
        <v>872</v>
      </c>
      <c r="H26" s="17">
        <v>21426190</v>
      </c>
      <c r="I26" s="18">
        <v>21780000</v>
      </c>
      <c r="J26" s="18">
        <v>258</v>
      </c>
      <c r="K26" s="18">
        <f>I26-J26</f>
        <v>21779742</v>
      </c>
      <c r="L26" s="18">
        <v>21779742</v>
      </c>
      <c r="M26" s="18">
        <f>L26-N26</f>
        <v>21219337</v>
      </c>
      <c r="N26" s="18">
        <v>560405</v>
      </c>
      <c r="O26" s="32">
        <f>K26-L26</f>
        <v>0</v>
      </c>
    </row>
    <row r="27" spans="1:15" ht="39.75" customHeight="1">
      <c r="A27" s="36" t="s">
        <v>830</v>
      </c>
      <c r="B27" s="26"/>
      <c r="C27" s="26"/>
      <c r="D27" s="26"/>
      <c r="E27" s="26"/>
      <c r="F27" s="26"/>
      <c r="G27" s="37"/>
      <c r="H27" s="38">
        <f aca="true" t="shared" si="7" ref="H27:O27">SUM(H28:H29)</f>
        <v>14133293</v>
      </c>
      <c r="I27" s="39">
        <f t="shared" si="7"/>
        <v>16500000</v>
      </c>
      <c r="J27" s="39">
        <f t="shared" si="7"/>
        <v>998116</v>
      </c>
      <c r="K27" s="39">
        <f t="shared" si="7"/>
        <v>15501884</v>
      </c>
      <c r="L27" s="38">
        <f t="shared" si="7"/>
        <v>15501884</v>
      </c>
      <c r="M27" s="38">
        <f t="shared" si="7"/>
        <v>14348564</v>
      </c>
      <c r="N27" s="38">
        <f t="shared" si="7"/>
        <v>1153320</v>
      </c>
      <c r="O27" s="40">
        <f t="shared" si="7"/>
        <v>0</v>
      </c>
    </row>
    <row r="28" spans="1:15" ht="30" customHeight="1">
      <c r="A28" s="33" t="s">
        <v>392</v>
      </c>
      <c r="B28" s="14" t="s">
        <v>315</v>
      </c>
      <c r="C28" s="14" t="s">
        <v>300</v>
      </c>
      <c r="D28" s="14" t="s">
        <v>316</v>
      </c>
      <c r="E28" s="15" t="s">
        <v>310</v>
      </c>
      <c r="F28" s="24" t="s">
        <v>232</v>
      </c>
      <c r="G28" s="20" t="s">
        <v>175</v>
      </c>
      <c r="H28" s="17">
        <v>11465166</v>
      </c>
      <c r="I28" s="18">
        <v>13200000</v>
      </c>
      <c r="J28" s="18">
        <v>992700</v>
      </c>
      <c r="K28" s="18">
        <f>I28-J28</f>
        <v>12207300</v>
      </c>
      <c r="L28" s="18">
        <v>12207300</v>
      </c>
      <c r="M28" s="18">
        <f>L28-N28</f>
        <v>11129077</v>
      </c>
      <c r="N28" s="18">
        <v>1078223</v>
      </c>
      <c r="O28" s="32">
        <f>K28-L28</f>
        <v>0</v>
      </c>
    </row>
    <row r="29" spans="1:15" ht="30" customHeight="1">
      <c r="A29" s="33" t="s">
        <v>392</v>
      </c>
      <c r="B29" s="14" t="s">
        <v>315</v>
      </c>
      <c r="C29" s="14" t="s">
        <v>300</v>
      </c>
      <c r="D29" s="14" t="s">
        <v>317</v>
      </c>
      <c r="E29" s="15" t="s">
        <v>310</v>
      </c>
      <c r="F29" s="24" t="s">
        <v>233</v>
      </c>
      <c r="G29" s="20" t="s">
        <v>176</v>
      </c>
      <c r="H29" s="17">
        <v>2668127</v>
      </c>
      <c r="I29" s="18">
        <v>3300000</v>
      </c>
      <c r="J29" s="18">
        <v>5416</v>
      </c>
      <c r="K29" s="18">
        <f>I29-J29</f>
        <v>3294584</v>
      </c>
      <c r="L29" s="18">
        <v>3294584</v>
      </c>
      <c r="M29" s="18">
        <f>L29-N29</f>
        <v>3219487</v>
      </c>
      <c r="N29" s="18">
        <v>75097</v>
      </c>
      <c r="O29" s="32">
        <f>K29-L29</f>
        <v>0</v>
      </c>
    </row>
    <row r="30" spans="1:15" ht="39.75" customHeight="1">
      <c r="A30" s="36" t="s">
        <v>831</v>
      </c>
      <c r="B30" s="26"/>
      <c r="C30" s="26"/>
      <c r="D30" s="26"/>
      <c r="E30" s="26"/>
      <c r="F30" s="26"/>
      <c r="G30" s="37"/>
      <c r="H30" s="38">
        <f aca="true" t="shared" si="8" ref="H30:O30">SUM(H31)</f>
        <v>11711748</v>
      </c>
      <c r="I30" s="39">
        <f t="shared" si="8"/>
        <v>15400000</v>
      </c>
      <c r="J30" s="39">
        <f t="shared" si="8"/>
        <v>19190</v>
      </c>
      <c r="K30" s="39">
        <f t="shared" si="8"/>
        <v>15380810</v>
      </c>
      <c r="L30" s="38">
        <f t="shared" si="8"/>
        <v>15380810</v>
      </c>
      <c r="M30" s="38">
        <f t="shared" si="8"/>
        <v>15203298</v>
      </c>
      <c r="N30" s="38">
        <f t="shared" si="8"/>
        <v>177512</v>
      </c>
      <c r="O30" s="40">
        <f t="shared" si="8"/>
        <v>0</v>
      </c>
    </row>
    <row r="31" spans="1:15" ht="30" customHeight="1">
      <c r="A31" s="33" t="s">
        <v>392</v>
      </c>
      <c r="B31" s="14" t="s">
        <v>296</v>
      </c>
      <c r="C31" s="14" t="s">
        <v>300</v>
      </c>
      <c r="D31" s="14" t="s">
        <v>318</v>
      </c>
      <c r="E31" s="15" t="s">
        <v>310</v>
      </c>
      <c r="F31" s="24" t="s">
        <v>234</v>
      </c>
      <c r="G31" s="20" t="s">
        <v>177</v>
      </c>
      <c r="H31" s="17">
        <v>11711748</v>
      </c>
      <c r="I31" s="18">
        <v>15400000</v>
      </c>
      <c r="J31" s="18">
        <v>19190</v>
      </c>
      <c r="K31" s="18">
        <f>I31-J31</f>
        <v>15380810</v>
      </c>
      <c r="L31" s="18">
        <v>15380810</v>
      </c>
      <c r="M31" s="18">
        <f>L31-N31</f>
        <v>15203298</v>
      </c>
      <c r="N31" s="18">
        <v>177512</v>
      </c>
      <c r="O31" s="32">
        <f>K31-L31</f>
        <v>0</v>
      </c>
    </row>
    <row r="32" spans="1:15" ht="39.75" customHeight="1">
      <c r="A32" s="36" t="s">
        <v>832</v>
      </c>
      <c r="B32" s="26"/>
      <c r="C32" s="26"/>
      <c r="D32" s="26"/>
      <c r="E32" s="26"/>
      <c r="F32" s="26"/>
      <c r="G32" s="37"/>
      <c r="H32" s="38">
        <f aca="true" t="shared" si="9" ref="H32:O32">SUM(H33)</f>
        <v>8279941</v>
      </c>
      <c r="I32" s="39">
        <f t="shared" si="9"/>
        <v>11000000</v>
      </c>
      <c r="J32" s="39">
        <f t="shared" si="9"/>
        <v>93</v>
      </c>
      <c r="K32" s="39">
        <f t="shared" si="9"/>
        <v>10999907</v>
      </c>
      <c r="L32" s="38">
        <f t="shared" si="9"/>
        <v>10999907</v>
      </c>
      <c r="M32" s="38">
        <f t="shared" si="9"/>
        <v>10976317</v>
      </c>
      <c r="N32" s="38">
        <f t="shared" si="9"/>
        <v>23590</v>
      </c>
      <c r="O32" s="40">
        <f t="shared" si="9"/>
        <v>0</v>
      </c>
    </row>
    <row r="33" spans="1:15" ht="30" customHeight="1">
      <c r="A33" s="33" t="s">
        <v>392</v>
      </c>
      <c r="B33" s="14" t="s">
        <v>296</v>
      </c>
      <c r="C33" s="14" t="s">
        <v>300</v>
      </c>
      <c r="D33" s="14" t="s">
        <v>319</v>
      </c>
      <c r="E33" s="15" t="s">
        <v>310</v>
      </c>
      <c r="F33" s="24" t="s">
        <v>235</v>
      </c>
      <c r="G33" s="19" t="s">
        <v>371</v>
      </c>
      <c r="H33" s="17">
        <v>8279941</v>
      </c>
      <c r="I33" s="18">
        <v>11000000</v>
      </c>
      <c r="J33" s="18">
        <v>93</v>
      </c>
      <c r="K33" s="18">
        <f>I33-J33</f>
        <v>10999907</v>
      </c>
      <c r="L33" s="18">
        <v>10999907</v>
      </c>
      <c r="M33" s="18">
        <f>L33-N33</f>
        <v>10976317</v>
      </c>
      <c r="N33" s="18">
        <v>23590</v>
      </c>
      <c r="O33" s="32">
        <f>K33-L33</f>
        <v>0</v>
      </c>
    </row>
    <row r="34" spans="1:15" ht="39.75" customHeight="1">
      <c r="A34" s="36" t="s">
        <v>833</v>
      </c>
      <c r="B34" s="26"/>
      <c r="C34" s="26"/>
      <c r="D34" s="26"/>
      <c r="E34" s="26"/>
      <c r="F34" s="26"/>
      <c r="G34" s="37"/>
      <c r="H34" s="38">
        <f aca="true" t="shared" si="10" ref="H34:O34">SUM(H35:H36)</f>
        <v>14728674</v>
      </c>
      <c r="I34" s="39">
        <f t="shared" si="10"/>
        <v>32913776</v>
      </c>
      <c r="J34" s="39">
        <f t="shared" si="10"/>
        <v>13463975</v>
      </c>
      <c r="K34" s="39">
        <f t="shared" si="10"/>
        <v>19449801</v>
      </c>
      <c r="L34" s="38">
        <f t="shared" si="10"/>
        <v>19449801</v>
      </c>
      <c r="M34" s="38">
        <f t="shared" si="10"/>
        <v>16101586</v>
      </c>
      <c r="N34" s="38">
        <f t="shared" si="10"/>
        <v>3348215</v>
      </c>
      <c r="O34" s="40">
        <f t="shared" si="10"/>
        <v>0</v>
      </c>
    </row>
    <row r="35" spans="1:15" ht="30" customHeight="1">
      <c r="A35" s="33" t="s">
        <v>392</v>
      </c>
      <c r="B35" s="14" t="s">
        <v>320</v>
      </c>
      <c r="C35" s="14" t="s">
        <v>309</v>
      </c>
      <c r="D35" s="14" t="s">
        <v>178</v>
      </c>
      <c r="E35" s="15" t="s">
        <v>310</v>
      </c>
      <c r="F35" s="24" t="s">
        <v>236</v>
      </c>
      <c r="G35" s="20" t="s">
        <v>767</v>
      </c>
      <c r="H35" s="17">
        <v>12480207</v>
      </c>
      <c r="I35" s="18">
        <v>26413776</v>
      </c>
      <c r="J35" s="18">
        <v>12184628</v>
      </c>
      <c r="K35" s="18">
        <f>I35-J35</f>
        <v>14229148</v>
      </c>
      <c r="L35" s="18">
        <v>14229148</v>
      </c>
      <c r="M35" s="18">
        <f>L35-N35</f>
        <v>11384859</v>
      </c>
      <c r="N35" s="18">
        <v>2844289</v>
      </c>
      <c r="O35" s="32">
        <f>K35-L35</f>
        <v>0</v>
      </c>
    </row>
    <row r="36" spans="1:15" ht="30" customHeight="1">
      <c r="A36" s="33" t="s">
        <v>392</v>
      </c>
      <c r="B36" s="14" t="s">
        <v>320</v>
      </c>
      <c r="C36" s="14" t="s">
        <v>243</v>
      </c>
      <c r="D36" s="14" t="s">
        <v>179</v>
      </c>
      <c r="E36" s="15" t="s">
        <v>310</v>
      </c>
      <c r="F36" s="24" t="s">
        <v>237</v>
      </c>
      <c r="G36" s="20" t="s">
        <v>834</v>
      </c>
      <c r="H36" s="17">
        <v>2248467</v>
      </c>
      <c r="I36" s="18">
        <v>6500000</v>
      </c>
      <c r="J36" s="18">
        <v>1279347</v>
      </c>
      <c r="K36" s="18">
        <f>I36-J36</f>
        <v>5220653</v>
      </c>
      <c r="L36" s="18">
        <v>5220653</v>
      </c>
      <c r="M36" s="18">
        <f>L36-N36</f>
        <v>4716727</v>
      </c>
      <c r="N36" s="18">
        <v>503926</v>
      </c>
      <c r="O36" s="32">
        <f>K36-L36</f>
        <v>0</v>
      </c>
    </row>
    <row r="37" spans="1:15" ht="39.75" customHeight="1">
      <c r="A37" s="36" t="s">
        <v>835</v>
      </c>
      <c r="B37" s="26"/>
      <c r="C37" s="26"/>
      <c r="D37" s="26"/>
      <c r="E37" s="26"/>
      <c r="F37" s="26"/>
      <c r="G37" s="37"/>
      <c r="H37" s="38">
        <f aca="true" t="shared" si="11" ref="H37:O37">SUM(H38:H47)</f>
        <v>38197041</v>
      </c>
      <c r="I37" s="39">
        <f t="shared" si="11"/>
        <v>50779200</v>
      </c>
      <c r="J37" s="39">
        <f t="shared" si="11"/>
        <v>1822311</v>
      </c>
      <c r="K37" s="39">
        <f t="shared" si="11"/>
        <v>48956889</v>
      </c>
      <c r="L37" s="38">
        <f t="shared" si="11"/>
        <v>48956889</v>
      </c>
      <c r="M37" s="38">
        <f t="shared" si="11"/>
        <v>44933869</v>
      </c>
      <c r="N37" s="38">
        <f t="shared" si="11"/>
        <v>4023020</v>
      </c>
      <c r="O37" s="40">
        <f t="shared" si="11"/>
        <v>0</v>
      </c>
    </row>
    <row r="38" spans="1:15" ht="30" customHeight="1">
      <c r="A38" s="33" t="s">
        <v>392</v>
      </c>
      <c r="B38" s="14" t="s">
        <v>180</v>
      </c>
      <c r="C38" s="14" t="s">
        <v>300</v>
      </c>
      <c r="D38" s="14" t="s">
        <v>184</v>
      </c>
      <c r="E38" s="15" t="s">
        <v>310</v>
      </c>
      <c r="F38" s="24" t="s">
        <v>238</v>
      </c>
      <c r="G38" s="20" t="s">
        <v>372</v>
      </c>
      <c r="H38" s="17">
        <v>6141259</v>
      </c>
      <c r="I38" s="18">
        <v>6600000</v>
      </c>
      <c r="J38" s="18">
        <v>1057</v>
      </c>
      <c r="K38" s="18">
        <f aca="true" t="shared" si="12" ref="K38:K47">I38-J38</f>
        <v>6598943</v>
      </c>
      <c r="L38" s="18">
        <v>6598943</v>
      </c>
      <c r="M38" s="18">
        <f aca="true" t="shared" si="13" ref="M38:M47">L38-N38</f>
        <v>6150989</v>
      </c>
      <c r="N38" s="18">
        <v>447954</v>
      </c>
      <c r="O38" s="32">
        <f aca="true" t="shared" si="14" ref="O38:O47">K38-L38</f>
        <v>0</v>
      </c>
    </row>
    <row r="39" spans="1:15" ht="30" customHeight="1">
      <c r="A39" s="33" t="s">
        <v>392</v>
      </c>
      <c r="B39" s="14" t="s">
        <v>180</v>
      </c>
      <c r="C39" s="14" t="s">
        <v>300</v>
      </c>
      <c r="D39" s="14" t="s">
        <v>185</v>
      </c>
      <c r="E39" s="15" t="s">
        <v>310</v>
      </c>
      <c r="F39" s="24" t="s">
        <v>239</v>
      </c>
      <c r="G39" s="20" t="s">
        <v>373</v>
      </c>
      <c r="H39" s="17">
        <v>1231820</v>
      </c>
      <c r="I39" s="18">
        <v>1220000</v>
      </c>
      <c r="J39" s="18">
        <v>577</v>
      </c>
      <c r="K39" s="18">
        <f t="shared" si="12"/>
        <v>1219423</v>
      </c>
      <c r="L39" s="18">
        <v>1219423</v>
      </c>
      <c r="M39" s="18">
        <f t="shared" si="13"/>
        <v>1219423</v>
      </c>
      <c r="N39" s="18">
        <v>0</v>
      </c>
      <c r="O39" s="32">
        <f t="shared" si="14"/>
        <v>0</v>
      </c>
    </row>
    <row r="40" spans="1:15" ht="30" customHeight="1">
      <c r="A40" s="33" t="s">
        <v>392</v>
      </c>
      <c r="B40" s="14" t="s">
        <v>296</v>
      </c>
      <c r="C40" s="14" t="s">
        <v>300</v>
      </c>
      <c r="D40" s="14" t="s">
        <v>306</v>
      </c>
      <c r="E40" s="15" t="s">
        <v>310</v>
      </c>
      <c r="F40" s="24" t="s">
        <v>228</v>
      </c>
      <c r="G40" s="20" t="s">
        <v>172</v>
      </c>
      <c r="H40" s="17">
        <v>2700081</v>
      </c>
      <c r="I40" s="18">
        <v>3520000</v>
      </c>
      <c r="J40" s="18">
        <v>157887</v>
      </c>
      <c r="K40" s="18">
        <f t="shared" si="12"/>
        <v>3362113</v>
      </c>
      <c r="L40" s="18">
        <v>3362113</v>
      </c>
      <c r="M40" s="18">
        <f t="shared" si="13"/>
        <v>3215975</v>
      </c>
      <c r="N40" s="18">
        <v>146138</v>
      </c>
      <c r="O40" s="32">
        <f t="shared" si="14"/>
        <v>0</v>
      </c>
    </row>
    <row r="41" spans="1:15" ht="30" customHeight="1">
      <c r="A41" s="33" t="s">
        <v>392</v>
      </c>
      <c r="B41" s="14" t="s">
        <v>296</v>
      </c>
      <c r="C41" s="14" t="s">
        <v>300</v>
      </c>
      <c r="D41" s="14" t="s">
        <v>307</v>
      </c>
      <c r="E41" s="15" t="s">
        <v>310</v>
      </c>
      <c r="F41" s="24" t="s">
        <v>229</v>
      </c>
      <c r="G41" s="20" t="s">
        <v>173</v>
      </c>
      <c r="H41" s="17">
        <v>2811608</v>
      </c>
      <c r="I41" s="18">
        <v>3080000</v>
      </c>
      <c r="J41" s="18">
        <v>222049</v>
      </c>
      <c r="K41" s="18">
        <f t="shared" si="12"/>
        <v>2857951</v>
      </c>
      <c r="L41" s="18">
        <v>2857951</v>
      </c>
      <c r="M41" s="18">
        <f t="shared" si="13"/>
        <v>2690198</v>
      </c>
      <c r="N41" s="18">
        <v>167753</v>
      </c>
      <c r="O41" s="32">
        <f t="shared" si="14"/>
        <v>0</v>
      </c>
    </row>
    <row r="42" spans="1:15" ht="30" customHeight="1">
      <c r="A42" s="33" t="s">
        <v>392</v>
      </c>
      <c r="B42" s="14" t="s">
        <v>296</v>
      </c>
      <c r="C42" s="14" t="s">
        <v>300</v>
      </c>
      <c r="D42" s="14" t="s">
        <v>308</v>
      </c>
      <c r="E42" s="15" t="s">
        <v>310</v>
      </c>
      <c r="F42" s="24" t="s">
        <v>230</v>
      </c>
      <c r="G42" s="20" t="s">
        <v>174</v>
      </c>
      <c r="H42" s="17">
        <v>2327103</v>
      </c>
      <c r="I42" s="18">
        <v>2860000</v>
      </c>
      <c r="J42" s="18">
        <v>199449</v>
      </c>
      <c r="K42" s="18">
        <f t="shared" si="12"/>
        <v>2660551</v>
      </c>
      <c r="L42" s="18">
        <v>2660551</v>
      </c>
      <c r="M42" s="18">
        <f t="shared" si="13"/>
        <v>2493149</v>
      </c>
      <c r="N42" s="18">
        <v>167402</v>
      </c>
      <c r="O42" s="32">
        <f t="shared" si="14"/>
        <v>0</v>
      </c>
    </row>
    <row r="43" spans="1:15" ht="30" customHeight="1">
      <c r="A43" s="33" t="s">
        <v>392</v>
      </c>
      <c r="B43" s="14" t="s">
        <v>296</v>
      </c>
      <c r="C43" s="14" t="s">
        <v>300</v>
      </c>
      <c r="D43" s="14" t="s">
        <v>186</v>
      </c>
      <c r="E43" s="15" t="s">
        <v>310</v>
      </c>
      <c r="F43" s="24" t="s">
        <v>240</v>
      </c>
      <c r="G43" s="20" t="s">
        <v>374</v>
      </c>
      <c r="H43" s="17">
        <v>17557087</v>
      </c>
      <c r="I43" s="18">
        <v>25300000</v>
      </c>
      <c r="J43" s="18">
        <v>969949</v>
      </c>
      <c r="K43" s="18">
        <f t="shared" si="12"/>
        <v>24330051</v>
      </c>
      <c r="L43" s="18">
        <v>24330051</v>
      </c>
      <c r="M43" s="18">
        <f t="shared" si="13"/>
        <v>22022613</v>
      </c>
      <c r="N43" s="18">
        <v>2307438</v>
      </c>
      <c r="O43" s="32">
        <f t="shared" si="14"/>
        <v>0</v>
      </c>
    </row>
    <row r="44" spans="1:15" ht="30" customHeight="1">
      <c r="A44" s="33" t="s">
        <v>392</v>
      </c>
      <c r="B44" s="14" t="s">
        <v>296</v>
      </c>
      <c r="C44" s="14" t="s">
        <v>183</v>
      </c>
      <c r="D44" s="14" t="s">
        <v>187</v>
      </c>
      <c r="E44" s="15" t="s">
        <v>310</v>
      </c>
      <c r="F44" s="24" t="s">
        <v>241</v>
      </c>
      <c r="G44" s="20" t="s">
        <v>375</v>
      </c>
      <c r="H44" s="17">
        <v>699292</v>
      </c>
      <c r="I44" s="18">
        <v>1000000</v>
      </c>
      <c r="J44" s="18">
        <v>258209</v>
      </c>
      <c r="K44" s="18">
        <f t="shared" si="12"/>
        <v>741791</v>
      </c>
      <c r="L44" s="18">
        <v>741791</v>
      </c>
      <c r="M44" s="18">
        <f t="shared" si="13"/>
        <v>580555</v>
      </c>
      <c r="N44" s="18">
        <v>161236</v>
      </c>
      <c r="O44" s="32">
        <f t="shared" si="14"/>
        <v>0</v>
      </c>
    </row>
    <row r="45" spans="1:15" ht="30" customHeight="1">
      <c r="A45" s="33" t="s">
        <v>392</v>
      </c>
      <c r="B45" s="14" t="s">
        <v>181</v>
      </c>
      <c r="C45" s="14" t="s">
        <v>300</v>
      </c>
      <c r="D45" s="14" t="s">
        <v>188</v>
      </c>
      <c r="E45" s="15" t="s">
        <v>310</v>
      </c>
      <c r="F45" s="24" t="s">
        <v>785</v>
      </c>
      <c r="G45" s="19" t="s">
        <v>583</v>
      </c>
      <c r="H45" s="17">
        <v>2508996</v>
      </c>
      <c r="I45" s="18">
        <v>2750000</v>
      </c>
      <c r="J45" s="18">
        <v>641</v>
      </c>
      <c r="K45" s="18">
        <f t="shared" si="12"/>
        <v>2749359</v>
      </c>
      <c r="L45" s="18">
        <v>2749359</v>
      </c>
      <c r="M45" s="18">
        <f t="shared" si="13"/>
        <v>2474004</v>
      </c>
      <c r="N45" s="18">
        <v>275355</v>
      </c>
      <c r="O45" s="32">
        <f t="shared" si="14"/>
        <v>0</v>
      </c>
    </row>
    <row r="46" spans="1:15" ht="30" customHeight="1">
      <c r="A46" s="33" t="s">
        <v>392</v>
      </c>
      <c r="B46" s="14" t="s">
        <v>181</v>
      </c>
      <c r="C46" s="14" t="s">
        <v>300</v>
      </c>
      <c r="D46" s="14" t="s">
        <v>189</v>
      </c>
      <c r="E46" s="15" t="s">
        <v>310</v>
      </c>
      <c r="F46" s="24" t="s">
        <v>786</v>
      </c>
      <c r="G46" s="19" t="s">
        <v>376</v>
      </c>
      <c r="H46" s="17">
        <v>1474835</v>
      </c>
      <c r="I46" s="18">
        <v>3729200</v>
      </c>
      <c r="J46" s="18">
        <v>1304</v>
      </c>
      <c r="K46" s="18">
        <f t="shared" si="12"/>
        <v>3727896</v>
      </c>
      <c r="L46" s="18">
        <v>3727896</v>
      </c>
      <c r="M46" s="18">
        <f t="shared" si="13"/>
        <v>3416132</v>
      </c>
      <c r="N46" s="18">
        <v>311764</v>
      </c>
      <c r="O46" s="32">
        <f t="shared" si="14"/>
        <v>0</v>
      </c>
    </row>
    <row r="47" spans="1:15" ht="30" customHeight="1">
      <c r="A47" s="33" t="s">
        <v>392</v>
      </c>
      <c r="B47" s="14" t="s">
        <v>182</v>
      </c>
      <c r="C47" s="14" t="s">
        <v>300</v>
      </c>
      <c r="D47" s="14" t="s">
        <v>190</v>
      </c>
      <c r="E47" s="15" t="s">
        <v>310</v>
      </c>
      <c r="F47" s="24" t="s">
        <v>787</v>
      </c>
      <c r="G47" s="20" t="s">
        <v>537</v>
      </c>
      <c r="H47" s="17">
        <v>744960</v>
      </c>
      <c r="I47" s="18">
        <v>720000</v>
      </c>
      <c r="J47" s="18">
        <v>11189</v>
      </c>
      <c r="K47" s="18">
        <f t="shared" si="12"/>
        <v>708811</v>
      </c>
      <c r="L47" s="18">
        <v>708811</v>
      </c>
      <c r="M47" s="18">
        <f t="shared" si="13"/>
        <v>670831</v>
      </c>
      <c r="N47" s="18">
        <v>37980</v>
      </c>
      <c r="O47" s="32">
        <f t="shared" si="14"/>
        <v>0</v>
      </c>
    </row>
    <row r="48" spans="1:15" ht="39.75" customHeight="1">
      <c r="A48" s="36" t="s">
        <v>836</v>
      </c>
      <c r="B48" s="26"/>
      <c r="C48" s="26"/>
      <c r="D48" s="26"/>
      <c r="E48" s="26"/>
      <c r="F48" s="26"/>
      <c r="G48" s="37"/>
      <c r="H48" s="38">
        <f aca="true" t="shared" si="15" ref="H48:O48">SUM(H49)</f>
        <v>8014108</v>
      </c>
      <c r="I48" s="39">
        <f t="shared" si="15"/>
        <v>9900000</v>
      </c>
      <c r="J48" s="39">
        <f t="shared" si="15"/>
        <v>2023</v>
      </c>
      <c r="K48" s="39">
        <f t="shared" si="15"/>
        <v>9897977</v>
      </c>
      <c r="L48" s="38">
        <f t="shared" si="15"/>
        <v>9897977</v>
      </c>
      <c r="M48" s="38">
        <f t="shared" si="15"/>
        <v>9499777</v>
      </c>
      <c r="N48" s="38">
        <f t="shared" si="15"/>
        <v>398200</v>
      </c>
      <c r="O48" s="40">
        <f t="shared" si="15"/>
        <v>0</v>
      </c>
    </row>
    <row r="49" spans="1:15" ht="30" customHeight="1">
      <c r="A49" s="33" t="s">
        <v>392</v>
      </c>
      <c r="B49" s="14" t="s">
        <v>182</v>
      </c>
      <c r="C49" s="14" t="s">
        <v>300</v>
      </c>
      <c r="D49" s="14" t="s">
        <v>599</v>
      </c>
      <c r="E49" s="15" t="s">
        <v>310</v>
      </c>
      <c r="F49" s="24" t="s">
        <v>788</v>
      </c>
      <c r="G49" s="20" t="s">
        <v>377</v>
      </c>
      <c r="H49" s="17">
        <v>8014108</v>
      </c>
      <c r="I49" s="18">
        <v>9900000</v>
      </c>
      <c r="J49" s="18">
        <v>2023</v>
      </c>
      <c r="K49" s="18">
        <f>I49-J49</f>
        <v>9897977</v>
      </c>
      <c r="L49" s="18">
        <v>9897977</v>
      </c>
      <c r="M49" s="18">
        <f>L49-N49</f>
        <v>9499777</v>
      </c>
      <c r="N49" s="18">
        <v>398200</v>
      </c>
      <c r="O49" s="32">
        <f>K49-L49</f>
        <v>0</v>
      </c>
    </row>
    <row r="50" spans="1:15" ht="39.75" customHeight="1">
      <c r="A50" s="36" t="s">
        <v>837</v>
      </c>
      <c r="B50" s="26"/>
      <c r="C50" s="26"/>
      <c r="D50" s="26"/>
      <c r="E50" s="26"/>
      <c r="F50" s="26"/>
      <c r="G50" s="37"/>
      <c r="H50" s="38">
        <f aca="true" t="shared" si="16" ref="H50:O50">SUM(H51:H53)</f>
        <v>5194489</v>
      </c>
      <c r="I50" s="39">
        <f t="shared" si="16"/>
        <v>6423000</v>
      </c>
      <c r="J50" s="39">
        <f t="shared" si="16"/>
        <v>485400</v>
      </c>
      <c r="K50" s="39">
        <f t="shared" si="16"/>
        <v>5937600</v>
      </c>
      <c r="L50" s="38">
        <f t="shared" si="16"/>
        <v>5937600</v>
      </c>
      <c r="M50" s="38">
        <f t="shared" si="16"/>
        <v>5937600</v>
      </c>
      <c r="N50" s="38">
        <f t="shared" si="16"/>
        <v>0</v>
      </c>
      <c r="O50" s="40">
        <f t="shared" si="16"/>
        <v>0</v>
      </c>
    </row>
    <row r="51" spans="1:15" ht="30" customHeight="1">
      <c r="A51" s="33" t="s">
        <v>392</v>
      </c>
      <c r="B51" s="14" t="s">
        <v>600</v>
      </c>
      <c r="C51" s="14" t="s">
        <v>622</v>
      </c>
      <c r="D51" s="14" t="s">
        <v>603</v>
      </c>
      <c r="E51" s="15" t="s">
        <v>310</v>
      </c>
      <c r="F51" s="24" t="s">
        <v>212</v>
      </c>
      <c r="G51" s="20" t="s">
        <v>690</v>
      </c>
      <c r="H51" s="17">
        <v>3153312</v>
      </c>
      <c r="I51" s="18">
        <v>3549000</v>
      </c>
      <c r="J51" s="18">
        <v>152897</v>
      </c>
      <c r="K51" s="18">
        <f>I51-J51</f>
        <v>3396103</v>
      </c>
      <c r="L51" s="18">
        <v>3396103</v>
      </c>
      <c r="M51" s="18">
        <f>L51-N51</f>
        <v>3396103</v>
      </c>
      <c r="N51" s="18">
        <v>0</v>
      </c>
      <c r="O51" s="32">
        <f>K51-L51</f>
        <v>0</v>
      </c>
    </row>
    <row r="52" spans="1:15" ht="30" customHeight="1">
      <c r="A52" s="33" t="s">
        <v>392</v>
      </c>
      <c r="B52" s="14" t="s">
        <v>601</v>
      </c>
      <c r="C52" s="14" t="s">
        <v>622</v>
      </c>
      <c r="D52" s="14" t="s">
        <v>604</v>
      </c>
      <c r="E52" s="15" t="s">
        <v>310</v>
      </c>
      <c r="F52" s="24" t="s">
        <v>213</v>
      </c>
      <c r="G52" s="20" t="s">
        <v>691</v>
      </c>
      <c r="H52" s="17">
        <v>1618651</v>
      </c>
      <c r="I52" s="18">
        <v>2344000</v>
      </c>
      <c r="J52" s="18">
        <v>218524</v>
      </c>
      <c r="K52" s="18">
        <f>I52-J52</f>
        <v>2125476</v>
      </c>
      <c r="L52" s="18">
        <v>2125476</v>
      </c>
      <c r="M52" s="18">
        <f>L52-N52</f>
        <v>2125476</v>
      </c>
      <c r="N52" s="18">
        <v>0</v>
      </c>
      <c r="O52" s="32">
        <f>K52-L52</f>
        <v>0</v>
      </c>
    </row>
    <row r="53" spans="1:15" ht="30" customHeight="1">
      <c r="A53" s="33" t="s">
        <v>392</v>
      </c>
      <c r="B53" s="14" t="s">
        <v>602</v>
      </c>
      <c r="C53" s="14" t="s">
        <v>622</v>
      </c>
      <c r="D53" s="14" t="s">
        <v>605</v>
      </c>
      <c r="E53" s="15" t="s">
        <v>310</v>
      </c>
      <c r="F53" s="24" t="s">
        <v>214</v>
      </c>
      <c r="G53" s="19" t="s">
        <v>692</v>
      </c>
      <c r="H53" s="17">
        <v>422526</v>
      </c>
      <c r="I53" s="18">
        <v>530000</v>
      </c>
      <c r="J53" s="18">
        <v>113979</v>
      </c>
      <c r="K53" s="18">
        <f>I53-J53</f>
        <v>416021</v>
      </c>
      <c r="L53" s="18">
        <v>416021</v>
      </c>
      <c r="M53" s="18">
        <f>L53-N53</f>
        <v>416021</v>
      </c>
      <c r="N53" s="18">
        <v>0</v>
      </c>
      <c r="O53" s="32">
        <f>K53-L53</f>
        <v>0</v>
      </c>
    </row>
    <row r="54" spans="1:15" ht="39.75" customHeight="1">
      <c r="A54" s="36" t="s">
        <v>838</v>
      </c>
      <c r="B54" s="26"/>
      <c r="C54" s="26"/>
      <c r="D54" s="26"/>
      <c r="E54" s="26"/>
      <c r="F54" s="26"/>
      <c r="G54" s="37"/>
      <c r="H54" s="38">
        <f aca="true" t="shared" si="17" ref="H54:O54">SUM(H55)</f>
        <v>4235500</v>
      </c>
      <c r="I54" s="39">
        <f t="shared" si="17"/>
        <v>4518800</v>
      </c>
      <c r="J54" s="39">
        <f t="shared" si="17"/>
        <v>0</v>
      </c>
      <c r="K54" s="39">
        <f t="shared" si="17"/>
        <v>4518800</v>
      </c>
      <c r="L54" s="38">
        <f t="shared" si="17"/>
        <v>4518800</v>
      </c>
      <c r="M54" s="38">
        <f t="shared" si="17"/>
        <v>4518800</v>
      </c>
      <c r="N54" s="38">
        <f t="shared" si="17"/>
        <v>0</v>
      </c>
      <c r="O54" s="40">
        <f t="shared" si="17"/>
        <v>0</v>
      </c>
    </row>
    <row r="55" spans="1:15" ht="30" customHeight="1">
      <c r="A55" s="33" t="s">
        <v>392</v>
      </c>
      <c r="B55" s="14" t="s">
        <v>606</v>
      </c>
      <c r="C55" s="14" t="s">
        <v>622</v>
      </c>
      <c r="D55" s="14" t="s">
        <v>607</v>
      </c>
      <c r="E55" s="15" t="s">
        <v>310</v>
      </c>
      <c r="F55" s="24" t="s">
        <v>215</v>
      </c>
      <c r="G55" s="20" t="s">
        <v>362</v>
      </c>
      <c r="H55" s="17">
        <v>4235500</v>
      </c>
      <c r="I55" s="18">
        <v>4518800</v>
      </c>
      <c r="J55" s="18"/>
      <c r="K55" s="18">
        <f>I55-J55</f>
        <v>4518800</v>
      </c>
      <c r="L55" s="18">
        <v>4518800</v>
      </c>
      <c r="M55" s="18">
        <f>L55-N55</f>
        <v>4518800</v>
      </c>
      <c r="N55" s="18">
        <v>0</v>
      </c>
      <c r="O55" s="32">
        <f>K55-L55</f>
        <v>0</v>
      </c>
    </row>
    <row r="56" spans="1:15" ht="15" customHeight="1" thickBot="1">
      <c r="A56" s="152"/>
      <c r="B56" s="153"/>
      <c r="C56" s="153"/>
      <c r="D56" s="153"/>
      <c r="E56" s="153"/>
      <c r="F56" s="153"/>
      <c r="G56" s="154"/>
      <c r="H56" s="155"/>
      <c r="I56" s="155"/>
      <c r="J56" s="155"/>
      <c r="K56" s="155"/>
      <c r="L56" s="155"/>
      <c r="M56" s="155"/>
      <c r="N56" s="155"/>
      <c r="O56" s="156"/>
    </row>
    <row r="57" spans="1:15" ht="13.5" thickTop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8"/>
      <c r="M57" s="8"/>
      <c r="N57" s="8"/>
      <c r="O57" s="7"/>
    </row>
    <row r="58" spans="1:15" ht="18">
      <c r="A58" s="6"/>
      <c r="B58" s="6"/>
      <c r="C58" s="6"/>
      <c r="D58" s="6"/>
      <c r="E58" s="6"/>
      <c r="F58" s="6"/>
      <c r="G58" s="8"/>
      <c r="H58" s="8"/>
      <c r="I58" s="8"/>
      <c r="J58" s="8"/>
      <c r="K58" s="8"/>
      <c r="L58" s="8"/>
      <c r="M58" s="8"/>
      <c r="N58" s="8"/>
      <c r="O58" s="7"/>
    </row>
    <row r="59" spans="1:1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7"/>
    </row>
    <row r="60" spans="1:1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7"/>
    </row>
    <row r="61" spans="1:15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7"/>
    </row>
    <row r="62" spans="1:1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7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7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7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7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7"/>
    </row>
    <row r="67" spans="1:15" ht="12.75">
      <c r="A67" s="8" t="s">
        <v>368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7"/>
    </row>
    <row r="68" spans="1:1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7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7"/>
    </row>
    <row r="70" spans="1:1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7"/>
    </row>
    <row r="71" spans="1:15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7"/>
    </row>
    <row r="72" spans="1:15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7"/>
    </row>
    <row r="73" spans="1:1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7"/>
    </row>
    <row r="74" spans="1:15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7"/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7"/>
    </row>
    <row r="76" spans="1:15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7"/>
    </row>
    <row r="77" spans="1:15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7"/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7"/>
    </row>
    <row r="79" spans="1:15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7"/>
    </row>
    <row r="80" spans="1:15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7"/>
    </row>
    <row r="81" spans="1:15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7"/>
    </row>
    <row r="82" spans="1:1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7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7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7"/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7"/>
    </row>
    <row r="86" spans="1:15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7"/>
    </row>
  </sheetData>
  <mergeCells count="9">
    <mergeCell ref="A3:O3"/>
    <mergeCell ref="I7:O7"/>
    <mergeCell ref="A5:G5"/>
    <mergeCell ref="A7:E9"/>
    <mergeCell ref="G7:G9"/>
    <mergeCell ref="A6:H6"/>
    <mergeCell ref="L8:L9"/>
    <mergeCell ref="M8:M9"/>
    <mergeCell ref="I8:I9"/>
  </mergeCells>
  <printOptions horizontalCentered="1"/>
  <pageMargins left="0" right="0" top="0.5511811023622047" bottom="0.4724409448818898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637"/>
  <sheetViews>
    <sheetView zoomScale="50" zoomScaleNormal="50" workbookViewId="0" topLeftCell="I1">
      <selection activeCell="P9" sqref="P9:P10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32.57421875" style="0" hidden="1" customWidth="1"/>
    <col min="8" max="8" width="101.8515625" style="0" customWidth="1"/>
    <col min="9" max="9" width="25.28125" style="0" customWidth="1"/>
    <col min="10" max="10" width="26.28125" style="0" customWidth="1"/>
    <col min="11" max="11" width="23.140625" style="0" customWidth="1"/>
    <col min="12" max="13" width="26.57421875" style="0" customWidth="1"/>
    <col min="14" max="14" width="26.28125" style="0" customWidth="1"/>
    <col min="15" max="15" width="27.7109375" style="0" customWidth="1"/>
    <col min="16" max="16" width="27.7109375" style="2" customWidth="1"/>
  </cols>
  <sheetData>
    <row r="1" spans="1:18" ht="39.75" customHeight="1">
      <c r="A1" s="165" t="s">
        <v>612</v>
      </c>
      <c r="B1" s="5"/>
      <c r="C1" s="5"/>
      <c r="D1" s="5"/>
      <c r="E1" s="5"/>
      <c r="F1" s="5"/>
      <c r="G1" s="5"/>
      <c r="H1" s="43"/>
      <c r="I1" s="44"/>
      <c r="J1" s="44"/>
      <c r="K1" s="44"/>
      <c r="L1" s="44"/>
      <c r="M1" s="44"/>
      <c r="N1" s="44"/>
      <c r="O1" s="45"/>
      <c r="P1" s="44"/>
      <c r="Q1" s="45"/>
      <c r="R1" s="45"/>
    </row>
    <row r="2" spans="1:18" ht="24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44"/>
      <c r="Q2" s="45"/>
      <c r="R2" s="45"/>
    </row>
    <row r="3" spans="1:18" ht="39.75" customHeight="1">
      <c r="A3" s="312" t="s">
        <v>615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45"/>
      <c r="R3" s="45"/>
    </row>
    <row r="4" spans="1:18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62"/>
      <c r="O4" s="45"/>
      <c r="P4" s="44"/>
      <c r="Q4" s="45"/>
      <c r="R4" s="45"/>
    </row>
    <row r="5" spans="1:18" ht="39.75" customHeight="1">
      <c r="A5" s="314" t="s">
        <v>840</v>
      </c>
      <c r="B5" s="314"/>
      <c r="C5" s="314"/>
      <c r="D5" s="314"/>
      <c r="E5" s="314"/>
      <c r="F5" s="314"/>
      <c r="G5" s="314"/>
      <c r="H5" s="314"/>
      <c r="I5" s="51"/>
      <c r="J5" s="245"/>
      <c r="K5" s="245"/>
      <c r="L5" s="245"/>
      <c r="M5" s="245"/>
      <c r="N5" s="245"/>
      <c r="O5" s="245"/>
      <c r="P5" s="51"/>
      <c r="Q5" s="51"/>
      <c r="R5" s="45"/>
    </row>
    <row r="6" spans="1:18" ht="8.25" customHeight="1">
      <c r="A6" s="51"/>
      <c r="B6" s="51"/>
      <c r="C6" s="51"/>
      <c r="D6" s="51"/>
      <c r="E6" s="51"/>
      <c r="F6" s="51"/>
      <c r="G6" s="51"/>
      <c r="H6" s="51"/>
      <c r="I6" s="51"/>
      <c r="J6" s="55"/>
      <c r="K6" s="55"/>
      <c r="L6" s="55"/>
      <c r="M6" s="55"/>
      <c r="N6" s="55"/>
      <c r="O6" s="45"/>
      <c r="P6" s="44"/>
      <c r="Q6" s="45"/>
      <c r="R6" s="45"/>
    </row>
    <row r="7" spans="1:18" ht="39.75" customHeight="1" thickBot="1">
      <c r="A7" s="302" t="str">
        <f>+'De Para Anss '!A6</f>
        <v>Posição: DEZEMBRO 2002 ( FECHADO )</v>
      </c>
      <c r="B7" s="302"/>
      <c r="C7" s="302"/>
      <c r="D7" s="302"/>
      <c r="E7" s="302"/>
      <c r="F7" s="302"/>
      <c r="G7" s="302"/>
      <c r="H7" s="302"/>
      <c r="I7" s="51"/>
      <c r="J7" s="113"/>
      <c r="K7" s="113"/>
      <c r="L7" s="113"/>
      <c r="M7" s="52"/>
      <c r="N7" s="52"/>
      <c r="O7" s="53"/>
      <c r="P7" s="166" t="s">
        <v>369</v>
      </c>
      <c r="Q7" s="45"/>
      <c r="R7" s="45"/>
    </row>
    <row r="8" spans="1:18" ht="34.5" customHeight="1" thickBot="1" thickTop="1">
      <c r="A8" s="329" t="s">
        <v>405</v>
      </c>
      <c r="B8" s="330"/>
      <c r="C8" s="330"/>
      <c r="D8" s="330"/>
      <c r="E8" s="330"/>
      <c r="F8" s="331"/>
      <c r="G8" s="174"/>
      <c r="H8" s="328" t="s">
        <v>384</v>
      </c>
      <c r="I8" s="274" t="s">
        <v>378</v>
      </c>
      <c r="J8" s="313" t="s">
        <v>613</v>
      </c>
      <c r="K8" s="313"/>
      <c r="L8" s="313"/>
      <c r="M8" s="313"/>
      <c r="N8" s="313"/>
      <c r="O8" s="313"/>
      <c r="P8" s="313"/>
      <c r="Q8" s="45"/>
      <c r="R8" s="45"/>
    </row>
    <row r="9" spans="1:18" ht="34.5" customHeight="1" thickTop="1">
      <c r="A9" s="332"/>
      <c r="B9" s="333"/>
      <c r="C9" s="333"/>
      <c r="D9" s="333"/>
      <c r="E9" s="333"/>
      <c r="F9" s="334"/>
      <c r="G9" s="175"/>
      <c r="H9" s="300"/>
      <c r="I9" s="275">
        <v>2001</v>
      </c>
      <c r="J9" s="313" t="s">
        <v>457</v>
      </c>
      <c r="K9" s="274" t="s">
        <v>645</v>
      </c>
      <c r="L9" s="274" t="s">
        <v>147</v>
      </c>
      <c r="M9" s="313" t="s">
        <v>609</v>
      </c>
      <c r="N9" s="313" t="s">
        <v>610</v>
      </c>
      <c r="O9" s="274" t="s">
        <v>91</v>
      </c>
      <c r="P9" s="274" t="s">
        <v>611</v>
      </c>
      <c r="Q9" s="45"/>
      <c r="R9" s="45"/>
    </row>
    <row r="10" spans="1:18" ht="34.5" customHeight="1" thickBot="1">
      <c r="A10" s="335"/>
      <c r="B10" s="298"/>
      <c r="C10" s="298"/>
      <c r="D10" s="298"/>
      <c r="E10" s="298"/>
      <c r="F10" s="299"/>
      <c r="G10" s="176"/>
      <c r="H10" s="301"/>
      <c r="I10" s="276"/>
      <c r="J10" s="324"/>
      <c r="K10" s="276" t="s">
        <v>646</v>
      </c>
      <c r="L10" s="276" t="s">
        <v>647</v>
      </c>
      <c r="M10" s="324"/>
      <c r="N10" s="324"/>
      <c r="O10" s="276" t="s">
        <v>649</v>
      </c>
      <c r="P10" s="276" t="s">
        <v>647</v>
      </c>
      <c r="Q10" s="45"/>
      <c r="R10" s="45"/>
    </row>
    <row r="11" spans="1:18" ht="9.75" customHeight="1" thickBot="1" thickTop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45"/>
      <c r="R11" s="45"/>
    </row>
    <row r="12" spans="1:18" ht="39.75" customHeight="1" thickTop="1">
      <c r="A12" s="116" t="s">
        <v>770</v>
      </c>
      <c r="B12" s="117"/>
      <c r="C12" s="117"/>
      <c r="D12" s="117"/>
      <c r="E12" s="117"/>
      <c r="F12" s="117"/>
      <c r="G12" s="117"/>
      <c r="H12" s="118"/>
      <c r="I12" s="277">
        <f aca="true" t="shared" si="0" ref="I12:P12">SUM(I16+I25+I29+I33+I38+I43+I45+I55+I64+I69+I76+I80+I82+I84)</f>
        <v>3579805757</v>
      </c>
      <c r="J12" s="278">
        <f t="shared" si="0"/>
        <v>3850952162</v>
      </c>
      <c r="K12" s="278">
        <f t="shared" si="0"/>
        <v>657798031</v>
      </c>
      <c r="L12" s="278">
        <f t="shared" si="0"/>
        <v>3193154131</v>
      </c>
      <c r="M12" s="278">
        <f t="shared" si="0"/>
        <v>3189265662</v>
      </c>
      <c r="N12" s="278">
        <f t="shared" si="0"/>
        <v>2199868221</v>
      </c>
      <c r="O12" s="278">
        <f t="shared" si="0"/>
        <v>989397441</v>
      </c>
      <c r="P12" s="279">
        <f t="shared" si="0"/>
        <v>3888469</v>
      </c>
      <c r="Q12" s="45"/>
      <c r="R12" s="45"/>
    </row>
    <row r="13" spans="1:18" ht="39.75" customHeight="1">
      <c r="A13" s="121" t="s">
        <v>841</v>
      </c>
      <c r="B13" s="84"/>
      <c r="C13" s="84"/>
      <c r="D13" s="84"/>
      <c r="E13" s="84"/>
      <c r="F13" s="84"/>
      <c r="G13" s="84"/>
      <c r="H13" s="85"/>
      <c r="I13" s="280">
        <f aca="true" t="shared" si="1" ref="I13:P13">SUM(I25+I29+I33+I38+I43+I45+I55+I64+I69+I76+I80+I82+I84)</f>
        <v>2346651419</v>
      </c>
      <c r="J13" s="281">
        <f t="shared" si="1"/>
        <v>2487905945</v>
      </c>
      <c r="K13" s="281">
        <f t="shared" si="1"/>
        <v>657798031</v>
      </c>
      <c r="L13" s="281">
        <f t="shared" si="1"/>
        <v>1830107914</v>
      </c>
      <c r="M13" s="281">
        <f t="shared" si="1"/>
        <v>1829438156</v>
      </c>
      <c r="N13" s="281">
        <f t="shared" si="1"/>
        <v>884781172</v>
      </c>
      <c r="O13" s="281">
        <f t="shared" si="1"/>
        <v>944656984</v>
      </c>
      <c r="P13" s="282">
        <f t="shared" si="1"/>
        <v>669758</v>
      </c>
      <c r="Q13" s="45"/>
      <c r="R13" s="45"/>
    </row>
    <row r="14" spans="1:18" ht="39.75" customHeight="1">
      <c r="A14" s="125" t="s">
        <v>761</v>
      </c>
      <c r="B14" s="84"/>
      <c r="C14" s="84"/>
      <c r="D14" s="84"/>
      <c r="E14" s="84"/>
      <c r="F14" s="84"/>
      <c r="G14" s="84"/>
      <c r="H14" s="85"/>
      <c r="I14" s="280">
        <f aca="true" t="shared" si="2" ref="I14:P14">SUM(I55)</f>
        <v>1072301001</v>
      </c>
      <c r="J14" s="280">
        <f t="shared" si="2"/>
        <v>845790000</v>
      </c>
      <c r="K14" s="280">
        <f t="shared" si="2"/>
        <v>404490000</v>
      </c>
      <c r="L14" s="280">
        <f t="shared" si="2"/>
        <v>441300000</v>
      </c>
      <c r="M14" s="280">
        <f t="shared" si="2"/>
        <v>441092454</v>
      </c>
      <c r="N14" s="280">
        <f t="shared" si="2"/>
        <v>4650428</v>
      </c>
      <c r="O14" s="280">
        <f t="shared" si="2"/>
        <v>436442026</v>
      </c>
      <c r="P14" s="282">
        <f t="shared" si="2"/>
        <v>207546</v>
      </c>
      <c r="Q14" s="45"/>
      <c r="R14" s="45"/>
    </row>
    <row r="15" spans="1:18" ht="9.75" customHeight="1">
      <c r="A15" s="122"/>
      <c r="B15" s="86"/>
      <c r="C15" s="86"/>
      <c r="D15" s="86"/>
      <c r="E15" s="86"/>
      <c r="F15" s="86"/>
      <c r="G15" s="86"/>
      <c r="H15" s="86"/>
      <c r="I15" s="283"/>
      <c r="J15" s="283"/>
      <c r="K15" s="283"/>
      <c r="L15" s="283"/>
      <c r="M15" s="283"/>
      <c r="N15" s="283"/>
      <c r="O15" s="283"/>
      <c r="P15" s="285"/>
      <c r="Q15" s="45"/>
      <c r="R15" s="45"/>
    </row>
    <row r="16" spans="1:18" ht="39.75" customHeight="1">
      <c r="A16" s="36" t="s">
        <v>675</v>
      </c>
      <c r="B16" s="26"/>
      <c r="C16" s="26"/>
      <c r="D16" s="26"/>
      <c r="E16" s="26"/>
      <c r="F16" s="26"/>
      <c r="G16" s="26"/>
      <c r="H16" s="37"/>
      <c r="I16" s="280">
        <f aca="true" t="shared" si="3" ref="I16:P16">SUM(I17:I24)</f>
        <v>1233154338</v>
      </c>
      <c r="J16" s="281">
        <f t="shared" si="3"/>
        <v>1363046217</v>
      </c>
      <c r="K16" s="281">
        <f t="shared" si="3"/>
        <v>0</v>
      </c>
      <c r="L16" s="281">
        <f t="shared" si="3"/>
        <v>1363046217</v>
      </c>
      <c r="M16" s="281">
        <f t="shared" si="3"/>
        <v>1359827506</v>
      </c>
      <c r="N16" s="281">
        <f t="shared" si="3"/>
        <v>1315087049</v>
      </c>
      <c r="O16" s="281">
        <f t="shared" si="3"/>
        <v>44740457</v>
      </c>
      <c r="P16" s="282">
        <f t="shared" si="3"/>
        <v>3218711</v>
      </c>
      <c r="Q16" s="45"/>
      <c r="R16" s="45"/>
    </row>
    <row r="17" spans="1:18" ht="30" customHeight="1">
      <c r="A17" s="72" t="s">
        <v>391</v>
      </c>
      <c r="B17" s="65" t="s">
        <v>394</v>
      </c>
      <c r="C17" s="65" t="s">
        <v>298</v>
      </c>
      <c r="D17" s="65" t="s">
        <v>302</v>
      </c>
      <c r="E17" s="65" t="s">
        <v>310</v>
      </c>
      <c r="F17" s="64"/>
      <c r="G17" s="64" t="s">
        <v>763</v>
      </c>
      <c r="H17" s="73" t="s">
        <v>381</v>
      </c>
      <c r="I17" s="286">
        <v>389933776</v>
      </c>
      <c r="J17" s="287">
        <v>423005805</v>
      </c>
      <c r="K17" s="287">
        <v>0</v>
      </c>
      <c r="L17" s="287">
        <f>J17-K17</f>
        <v>423005805</v>
      </c>
      <c r="M17" s="287">
        <v>422594370</v>
      </c>
      <c r="N17" s="287">
        <f>M17-O17</f>
        <v>422590174</v>
      </c>
      <c r="O17" s="286">
        <v>4196</v>
      </c>
      <c r="P17" s="288">
        <f>L17-M17</f>
        <v>411435</v>
      </c>
      <c r="Q17" s="45"/>
      <c r="R17" s="45"/>
    </row>
    <row r="18" spans="1:18" ht="30" customHeight="1">
      <c r="A18" s="72" t="s">
        <v>392</v>
      </c>
      <c r="B18" s="65" t="s">
        <v>395</v>
      </c>
      <c r="C18" s="65" t="s">
        <v>299</v>
      </c>
      <c r="D18" s="65" t="s">
        <v>304</v>
      </c>
      <c r="E18" s="65" t="s">
        <v>310</v>
      </c>
      <c r="F18" s="64"/>
      <c r="G18" s="64" t="s">
        <v>216</v>
      </c>
      <c r="H18" s="114" t="s">
        <v>484</v>
      </c>
      <c r="I18" s="286">
        <v>0</v>
      </c>
      <c r="J18" s="287">
        <v>0</v>
      </c>
      <c r="K18" s="287">
        <v>0</v>
      </c>
      <c r="L18" s="287">
        <f aca="true" t="shared" si="4" ref="L18:L24">J18-K18</f>
        <v>0</v>
      </c>
      <c r="M18" s="287">
        <v>0</v>
      </c>
      <c r="N18" s="287">
        <f aca="true" t="shared" si="5" ref="N18:N24">M18-O18</f>
        <v>0</v>
      </c>
      <c r="O18" s="286">
        <v>0</v>
      </c>
      <c r="P18" s="288">
        <f aca="true" t="shared" si="6" ref="P18:P24">L18-M18</f>
        <v>0</v>
      </c>
      <c r="Q18" s="45"/>
      <c r="R18" s="45"/>
    </row>
    <row r="19" spans="1:18" ht="30" customHeight="1">
      <c r="A19" s="72" t="s">
        <v>392</v>
      </c>
      <c r="B19" s="65" t="s">
        <v>395</v>
      </c>
      <c r="C19" s="65" t="s">
        <v>299</v>
      </c>
      <c r="D19" s="65" t="s">
        <v>303</v>
      </c>
      <c r="E19" s="65" t="s">
        <v>310</v>
      </c>
      <c r="F19" s="64"/>
      <c r="G19" s="64" t="s">
        <v>762</v>
      </c>
      <c r="H19" s="73" t="s">
        <v>676</v>
      </c>
      <c r="I19" s="286">
        <v>781829742</v>
      </c>
      <c r="J19" s="287">
        <v>877002838</v>
      </c>
      <c r="K19" s="287">
        <v>0</v>
      </c>
      <c r="L19" s="287">
        <f t="shared" si="4"/>
        <v>877002838</v>
      </c>
      <c r="M19" s="287">
        <v>876366467</v>
      </c>
      <c r="N19" s="287">
        <f t="shared" si="5"/>
        <v>863915099</v>
      </c>
      <c r="O19" s="286">
        <v>12451368</v>
      </c>
      <c r="P19" s="288">
        <f t="shared" si="6"/>
        <v>636371</v>
      </c>
      <c r="Q19" s="45"/>
      <c r="R19" s="45"/>
    </row>
    <row r="20" spans="1:18" ht="30" customHeight="1">
      <c r="A20" s="72" t="s">
        <v>392</v>
      </c>
      <c r="B20" s="65" t="s">
        <v>295</v>
      </c>
      <c r="C20" s="65" t="s">
        <v>299</v>
      </c>
      <c r="D20" s="65" t="s">
        <v>305</v>
      </c>
      <c r="E20" s="65" t="s">
        <v>310</v>
      </c>
      <c r="F20" s="64"/>
      <c r="G20" s="64" t="s">
        <v>227</v>
      </c>
      <c r="H20" s="74" t="s">
        <v>200</v>
      </c>
      <c r="I20" s="286">
        <v>2916154</v>
      </c>
      <c r="J20" s="287">
        <v>3000000</v>
      </c>
      <c r="K20" s="287">
        <v>0</v>
      </c>
      <c r="L20" s="287">
        <f t="shared" si="4"/>
        <v>3000000</v>
      </c>
      <c r="M20" s="287">
        <v>2999979</v>
      </c>
      <c r="N20" s="287">
        <f t="shared" si="5"/>
        <v>2999979</v>
      </c>
      <c r="O20" s="286">
        <v>0</v>
      </c>
      <c r="P20" s="288">
        <f t="shared" si="6"/>
        <v>21</v>
      </c>
      <c r="Q20" s="45"/>
      <c r="R20" s="45"/>
    </row>
    <row r="21" spans="1:18" ht="30" customHeight="1">
      <c r="A21" s="72" t="s">
        <v>392</v>
      </c>
      <c r="B21" s="65" t="s">
        <v>296</v>
      </c>
      <c r="C21" s="65" t="s">
        <v>300</v>
      </c>
      <c r="D21" s="65" t="s">
        <v>43</v>
      </c>
      <c r="E21" s="65" t="s">
        <v>310</v>
      </c>
      <c r="F21" s="64"/>
      <c r="G21" s="64" t="s">
        <v>789</v>
      </c>
      <c r="H21" s="73" t="s">
        <v>201</v>
      </c>
      <c r="I21" s="286">
        <v>861647</v>
      </c>
      <c r="J21" s="287">
        <v>1202000</v>
      </c>
      <c r="K21" s="287">
        <v>0</v>
      </c>
      <c r="L21" s="287">
        <f t="shared" si="4"/>
        <v>1202000</v>
      </c>
      <c r="M21" s="287">
        <v>1026317</v>
      </c>
      <c r="N21" s="287">
        <f t="shared" si="5"/>
        <v>1026317</v>
      </c>
      <c r="O21" s="286">
        <v>0</v>
      </c>
      <c r="P21" s="288">
        <f t="shared" si="6"/>
        <v>175683</v>
      </c>
      <c r="Q21" s="45"/>
      <c r="R21" s="45"/>
    </row>
    <row r="22" spans="1:18" ht="30" customHeight="1">
      <c r="A22" s="72" t="s">
        <v>392</v>
      </c>
      <c r="B22" s="65" t="s">
        <v>296</v>
      </c>
      <c r="C22" s="65" t="s">
        <v>42</v>
      </c>
      <c r="D22" s="65" t="s">
        <v>44</v>
      </c>
      <c r="E22" s="65" t="s">
        <v>310</v>
      </c>
      <c r="F22" s="64"/>
      <c r="G22" s="64" t="s">
        <v>790</v>
      </c>
      <c r="H22" s="73" t="s">
        <v>202</v>
      </c>
      <c r="I22" s="286">
        <v>2660444</v>
      </c>
      <c r="J22" s="287">
        <v>2991100</v>
      </c>
      <c r="K22" s="287">
        <v>0</v>
      </c>
      <c r="L22" s="287">
        <f t="shared" si="4"/>
        <v>2991100</v>
      </c>
      <c r="M22" s="287">
        <v>2918562</v>
      </c>
      <c r="N22" s="287">
        <f t="shared" si="5"/>
        <v>2918562</v>
      </c>
      <c r="O22" s="286">
        <v>0</v>
      </c>
      <c r="P22" s="288">
        <f t="shared" si="6"/>
        <v>72538</v>
      </c>
      <c r="Q22" s="45"/>
      <c r="R22" s="45"/>
    </row>
    <row r="23" spans="1:18" ht="30" customHeight="1">
      <c r="A23" s="72" t="s">
        <v>392</v>
      </c>
      <c r="B23" s="65" t="s">
        <v>296</v>
      </c>
      <c r="C23" s="65" t="s">
        <v>300</v>
      </c>
      <c r="D23" s="65" t="s">
        <v>45</v>
      </c>
      <c r="E23" s="65" t="s">
        <v>310</v>
      </c>
      <c r="F23" s="64"/>
      <c r="G23" s="64" t="s">
        <v>791</v>
      </c>
      <c r="H23" s="74" t="s">
        <v>203</v>
      </c>
      <c r="I23" s="286">
        <v>7366277</v>
      </c>
      <c r="J23" s="287">
        <v>8700200</v>
      </c>
      <c r="K23" s="287">
        <v>0</v>
      </c>
      <c r="L23" s="287">
        <f t="shared" si="4"/>
        <v>8700200</v>
      </c>
      <c r="M23" s="287">
        <v>8488905</v>
      </c>
      <c r="N23" s="287">
        <f t="shared" si="5"/>
        <v>8488905</v>
      </c>
      <c r="O23" s="286">
        <v>0</v>
      </c>
      <c r="P23" s="288">
        <f t="shared" si="6"/>
        <v>211295</v>
      </c>
      <c r="Q23" s="45"/>
      <c r="R23" s="45"/>
    </row>
    <row r="24" spans="1:18" ht="30" customHeight="1">
      <c r="A24" s="72" t="s">
        <v>393</v>
      </c>
      <c r="B24" s="65" t="s">
        <v>297</v>
      </c>
      <c r="C24" s="65" t="s">
        <v>301</v>
      </c>
      <c r="D24" s="65" t="s">
        <v>309</v>
      </c>
      <c r="E24" s="65" t="s">
        <v>310</v>
      </c>
      <c r="F24" s="64"/>
      <c r="G24" s="64" t="s">
        <v>231</v>
      </c>
      <c r="H24" s="74" t="s">
        <v>712</v>
      </c>
      <c r="I24" s="286">
        <v>47586298</v>
      </c>
      <c r="J24" s="287">
        <v>47144274</v>
      </c>
      <c r="K24" s="287">
        <v>0</v>
      </c>
      <c r="L24" s="287">
        <f t="shared" si="4"/>
        <v>47144274</v>
      </c>
      <c r="M24" s="287">
        <v>45432906</v>
      </c>
      <c r="N24" s="287">
        <f t="shared" si="5"/>
        <v>13148013</v>
      </c>
      <c r="O24" s="286">
        <v>32284893</v>
      </c>
      <c r="P24" s="288">
        <f t="shared" si="6"/>
        <v>1711368</v>
      </c>
      <c r="Q24" s="45"/>
      <c r="R24" s="45"/>
    </row>
    <row r="25" spans="1:18" ht="39.75" customHeight="1">
      <c r="A25" s="36" t="s">
        <v>192</v>
      </c>
      <c r="B25" s="26"/>
      <c r="C25" s="26"/>
      <c r="D25" s="26"/>
      <c r="E25" s="26"/>
      <c r="F25" s="26"/>
      <c r="G25" s="26"/>
      <c r="H25" s="37"/>
      <c r="I25" s="280">
        <f aca="true" t="shared" si="7" ref="I25:P25">SUM(I26:I28)</f>
        <v>16553961</v>
      </c>
      <c r="J25" s="281">
        <f t="shared" si="7"/>
        <v>20800000</v>
      </c>
      <c r="K25" s="281">
        <f t="shared" si="7"/>
        <v>1265068</v>
      </c>
      <c r="L25" s="281">
        <f t="shared" si="7"/>
        <v>19534932</v>
      </c>
      <c r="M25" s="281">
        <f t="shared" si="7"/>
        <v>19534932</v>
      </c>
      <c r="N25" s="281">
        <f t="shared" si="7"/>
        <v>15133970</v>
      </c>
      <c r="O25" s="281">
        <f t="shared" si="7"/>
        <v>4400962</v>
      </c>
      <c r="P25" s="282">
        <f t="shared" si="7"/>
        <v>0</v>
      </c>
      <c r="Q25" s="87"/>
      <c r="R25" s="87"/>
    </row>
    <row r="26" spans="1:18" ht="30" customHeight="1">
      <c r="A26" s="71" t="s">
        <v>392</v>
      </c>
      <c r="B26" s="62" t="s">
        <v>296</v>
      </c>
      <c r="C26" s="62" t="s">
        <v>300</v>
      </c>
      <c r="D26" s="62" t="s">
        <v>43</v>
      </c>
      <c r="E26" s="62" t="s">
        <v>310</v>
      </c>
      <c r="F26" s="63"/>
      <c r="G26" s="63" t="s">
        <v>789</v>
      </c>
      <c r="H26" s="73" t="s">
        <v>201</v>
      </c>
      <c r="I26" s="286">
        <v>5154753</v>
      </c>
      <c r="J26" s="287">
        <v>7000000</v>
      </c>
      <c r="K26" s="287">
        <v>602415</v>
      </c>
      <c r="L26" s="287">
        <f>J26-K26</f>
        <v>6397585</v>
      </c>
      <c r="M26" s="287">
        <v>6397585</v>
      </c>
      <c r="N26" s="287">
        <f>M26-O26</f>
        <v>3579016</v>
      </c>
      <c r="O26" s="286">
        <v>2818569</v>
      </c>
      <c r="P26" s="288">
        <f>L26-M26</f>
        <v>0</v>
      </c>
      <c r="Q26" s="45"/>
      <c r="R26" s="45"/>
    </row>
    <row r="27" spans="1:18" ht="30" customHeight="1">
      <c r="A27" s="71" t="s">
        <v>392</v>
      </c>
      <c r="B27" s="62" t="s">
        <v>296</v>
      </c>
      <c r="C27" s="62" t="s">
        <v>42</v>
      </c>
      <c r="D27" s="62" t="s">
        <v>44</v>
      </c>
      <c r="E27" s="62" t="s">
        <v>310</v>
      </c>
      <c r="F27" s="63"/>
      <c r="G27" s="63" t="s">
        <v>790</v>
      </c>
      <c r="H27" s="73" t="s">
        <v>202</v>
      </c>
      <c r="I27" s="286">
        <v>2272337</v>
      </c>
      <c r="J27" s="287">
        <v>2800000</v>
      </c>
      <c r="K27" s="287">
        <v>326626</v>
      </c>
      <c r="L27" s="287">
        <f>J27-K27</f>
        <v>2473374</v>
      </c>
      <c r="M27" s="287">
        <v>2473374</v>
      </c>
      <c r="N27" s="287">
        <f>M27-O27</f>
        <v>2061166</v>
      </c>
      <c r="O27" s="286">
        <v>412208</v>
      </c>
      <c r="P27" s="288">
        <f>L27-M27</f>
        <v>0</v>
      </c>
      <c r="Q27" s="45"/>
      <c r="R27" s="45"/>
    </row>
    <row r="28" spans="1:18" ht="30" customHeight="1">
      <c r="A28" s="71" t="s">
        <v>392</v>
      </c>
      <c r="B28" s="62" t="s">
        <v>296</v>
      </c>
      <c r="C28" s="62" t="s">
        <v>300</v>
      </c>
      <c r="D28" s="62" t="s">
        <v>45</v>
      </c>
      <c r="E28" s="62" t="s">
        <v>310</v>
      </c>
      <c r="F28" s="63"/>
      <c r="G28" s="63" t="s">
        <v>791</v>
      </c>
      <c r="H28" s="74" t="s">
        <v>203</v>
      </c>
      <c r="I28" s="286">
        <v>9126871</v>
      </c>
      <c r="J28" s="287">
        <v>11000000</v>
      </c>
      <c r="K28" s="287">
        <v>336027</v>
      </c>
      <c r="L28" s="287">
        <f>J28-K28</f>
        <v>10663973</v>
      </c>
      <c r="M28" s="287">
        <v>10663973</v>
      </c>
      <c r="N28" s="287">
        <f>M28-O28</f>
        <v>9493788</v>
      </c>
      <c r="O28" s="286">
        <v>1170185</v>
      </c>
      <c r="P28" s="288">
        <f>L28-M28</f>
        <v>0</v>
      </c>
      <c r="Q28" s="45"/>
      <c r="R28" s="45"/>
    </row>
    <row r="29" spans="1:19" ht="39.75" customHeight="1">
      <c r="A29" s="36" t="s">
        <v>193</v>
      </c>
      <c r="B29" s="26"/>
      <c r="C29" s="26"/>
      <c r="D29" s="26"/>
      <c r="E29" s="26"/>
      <c r="F29" s="26"/>
      <c r="G29" s="26"/>
      <c r="H29" s="37"/>
      <c r="I29" s="280">
        <f aca="true" t="shared" si="8" ref="I29:P29">SUM(I30:I32)</f>
        <v>98901173</v>
      </c>
      <c r="J29" s="281">
        <f t="shared" si="8"/>
        <v>125921000</v>
      </c>
      <c r="K29" s="281">
        <f t="shared" si="8"/>
        <v>1693564</v>
      </c>
      <c r="L29" s="281">
        <f t="shared" si="8"/>
        <v>124227436</v>
      </c>
      <c r="M29" s="281">
        <f t="shared" si="8"/>
        <v>124227436</v>
      </c>
      <c r="N29" s="281">
        <f t="shared" si="8"/>
        <v>111353916</v>
      </c>
      <c r="O29" s="281">
        <f t="shared" si="8"/>
        <v>12873520</v>
      </c>
      <c r="P29" s="282">
        <f t="shared" si="8"/>
        <v>0</v>
      </c>
      <c r="Q29" s="87"/>
      <c r="R29" s="87"/>
      <c r="S29" s="25"/>
    </row>
    <row r="30" spans="1:18" ht="30" customHeight="1">
      <c r="A30" s="71" t="s">
        <v>392</v>
      </c>
      <c r="B30" s="62" t="s">
        <v>46</v>
      </c>
      <c r="C30" s="62" t="s">
        <v>48</v>
      </c>
      <c r="D30" s="62" t="s">
        <v>49</v>
      </c>
      <c r="E30" s="62" t="s">
        <v>310</v>
      </c>
      <c r="F30" s="63"/>
      <c r="G30" s="63" t="s">
        <v>792</v>
      </c>
      <c r="H30" s="74" t="s">
        <v>869</v>
      </c>
      <c r="I30" s="286">
        <v>8348273</v>
      </c>
      <c r="J30" s="287">
        <v>9201000</v>
      </c>
      <c r="K30" s="287">
        <v>682489</v>
      </c>
      <c r="L30" s="287">
        <f>J30-K30</f>
        <v>8518511</v>
      </c>
      <c r="M30" s="287">
        <v>8518511</v>
      </c>
      <c r="N30" s="287">
        <f>M30-O30</f>
        <v>5312552</v>
      </c>
      <c r="O30" s="286">
        <v>3205959</v>
      </c>
      <c r="P30" s="288">
        <f>L30-M30</f>
        <v>0</v>
      </c>
      <c r="Q30" s="45"/>
      <c r="R30" s="45"/>
    </row>
    <row r="31" spans="1:18" ht="30" customHeight="1">
      <c r="A31" s="71" t="s">
        <v>392</v>
      </c>
      <c r="B31" s="62" t="s">
        <v>46</v>
      </c>
      <c r="C31" s="62" t="s">
        <v>48</v>
      </c>
      <c r="D31" s="62" t="s">
        <v>50</v>
      </c>
      <c r="E31" s="62" t="s">
        <v>310</v>
      </c>
      <c r="F31" s="63"/>
      <c r="G31" s="63" t="s">
        <v>793</v>
      </c>
      <c r="H31" s="74" t="s">
        <v>870</v>
      </c>
      <c r="I31" s="286">
        <v>82149165</v>
      </c>
      <c r="J31" s="287">
        <v>115000000</v>
      </c>
      <c r="K31" s="287">
        <v>881873</v>
      </c>
      <c r="L31" s="287">
        <f>J31-K31</f>
        <v>114118127</v>
      </c>
      <c r="M31" s="287">
        <v>114118127</v>
      </c>
      <c r="N31" s="287">
        <f>M31-O31</f>
        <v>104914845</v>
      </c>
      <c r="O31" s="286">
        <v>9203282</v>
      </c>
      <c r="P31" s="288">
        <f>L31-M31</f>
        <v>0</v>
      </c>
      <c r="Q31" s="45"/>
      <c r="R31" s="45"/>
    </row>
    <row r="32" spans="1:18" ht="30" customHeight="1">
      <c r="A32" s="71" t="s">
        <v>392</v>
      </c>
      <c r="B32" s="62" t="s">
        <v>47</v>
      </c>
      <c r="C32" s="62" t="s">
        <v>48</v>
      </c>
      <c r="D32" s="62" t="s">
        <v>51</v>
      </c>
      <c r="E32" s="62" t="s">
        <v>310</v>
      </c>
      <c r="F32" s="63"/>
      <c r="G32" s="63" t="s">
        <v>794</v>
      </c>
      <c r="H32" s="74" t="s">
        <v>204</v>
      </c>
      <c r="I32" s="286">
        <v>8403735</v>
      </c>
      <c r="J32" s="287">
        <v>1720000</v>
      </c>
      <c r="K32" s="287">
        <v>129202</v>
      </c>
      <c r="L32" s="287">
        <f>J32-K32</f>
        <v>1590798</v>
      </c>
      <c r="M32" s="287">
        <v>1590798</v>
      </c>
      <c r="N32" s="287">
        <f>M32-O32</f>
        <v>1126519</v>
      </c>
      <c r="O32" s="286">
        <v>464279</v>
      </c>
      <c r="P32" s="288">
        <f>L32-M32</f>
        <v>0</v>
      </c>
      <c r="Q32" s="45"/>
      <c r="R32" s="45"/>
    </row>
    <row r="33" spans="1:18" ht="39.75" customHeight="1">
      <c r="A33" s="36" t="s">
        <v>876</v>
      </c>
      <c r="B33" s="26"/>
      <c r="C33" s="26"/>
      <c r="D33" s="26"/>
      <c r="E33" s="26"/>
      <c r="F33" s="26"/>
      <c r="G33" s="26"/>
      <c r="H33" s="37"/>
      <c r="I33" s="280">
        <f aca="true" t="shared" si="9" ref="I33:P33">SUM(I34:I37)</f>
        <v>70870633</v>
      </c>
      <c r="J33" s="281">
        <f t="shared" si="9"/>
        <v>72919075</v>
      </c>
      <c r="K33" s="281">
        <f t="shared" si="9"/>
        <v>3275886</v>
      </c>
      <c r="L33" s="281">
        <f t="shared" si="9"/>
        <v>69643189</v>
      </c>
      <c r="M33" s="281">
        <f t="shared" si="9"/>
        <v>69643189</v>
      </c>
      <c r="N33" s="281">
        <f t="shared" si="9"/>
        <v>63347483</v>
      </c>
      <c r="O33" s="281">
        <f t="shared" si="9"/>
        <v>6295706</v>
      </c>
      <c r="P33" s="282">
        <f t="shared" si="9"/>
        <v>0</v>
      </c>
      <c r="Q33" s="45"/>
      <c r="R33" s="45"/>
    </row>
    <row r="34" spans="1:18" ht="30" customHeight="1">
      <c r="A34" s="71" t="s">
        <v>392</v>
      </c>
      <c r="B34" s="62" t="s">
        <v>395</v>
      </c>
      <c r="C34" s="62" t="s">
        <v>299</v>
      </c>
      <c r="D34" s="62" t="s">
        <v>312</v>
      </c>
      <c r="E34" s="62" t="s">
        <v>310</v>
      </c>
      <c r="F34" s="63"/>
      <c r="G34" s="63" t="s">
        <v>764</v>
      </c>
      <c r="H34" s="74" t="s">
        <v>871</v>
      </c>
      <c r="I34" s="286">
        <v>34928188</v>
      </c>
      <c r="J34" s="287">
        <v>36237975</v>
      </c>
      <c r="K34" s="287">
        <v>760513</v>
      </c>
      <c r="L34" s="287">
        <f>J34-K34</f>
        <v>35477462</v>
      </c>
      <c r="M34" s="287">
        <v>35477462</v>
      </c>
      <c r="N34" s="287">
        <f>M34-O34</f>
        <v>32154157</v>
      </c>
      <c r="O34" s="286">
        <v>3323305</v>
      </c>
      <c r="P34" s="288">
        <f>L34-M34</f>
        <v>0</v>
      </c>
      <c r="Q34" s="45"/>
      <c r="R34" s="45"/>
    </row>
    <row r="35" spans="1:18" ht="30" customHeight="1">
      <c r="A35" s="71" t="s">
        <v>392</v>
      </c>
      <c r="B35" s="62" t="s">
        <v>395</v>
      </c>
      <c r="C35" s="62" t="s">
        <v>299</v>
      </c>
      <c r="D35" s="62" t="s">
        <v>313</v>
      </c>
      <c r="E35" s="62" t="s">
        <v>310</v>
      </c>
      <c r="F35" s="63"/>
      <c r="G35" s="63" t="s">
        <v>765</v>
      </c>
      <c r="H35" s="74" t="s">
        <v>873</v>
      </c>
      <c r="I35" s="286">
        <v>3676787</v>
      </c>
      <c r="J35" s="287">
        <v>4611100</v>
      </c>
      <c r="K35" s="287">
        <v>364851</v>
      </c>
      <c r="L35" s="287">
        <f>J35-K35</f>
        <v>4246249</v>
      </c>
      <c r="M35" s="287">
        <v>4246249</v>
      </c>
      <c r="N35" s="287">
        <f>M35-O35</f>
        <v>3994406</v>
      </c>
      <c r="O35" s="286">
        <v>251843</v>
      </c>
      <c r="P35" s="288">
        <f>L35-M35</f>
        <v>0</v>
      </c>
      <c r="Q35" s="45"/>
      <c r="R35" s="45"/>
    </row>
    <row r="36" spans="1:18" ht="30" customHeight="1">
      <c r="A36" s="71" t="s">
        <v>392</v>
      </c>
      <c r="B36" s="62" t="s">
        <v>395</v>
      </c>
      <c r="C36" s="62" t="s">
        <v>299</v>
      </c>
      <c r="D36" s="62" t="s">
        <v>314</v>
      </c>
      <c r="E36" s="62" t="s">
        <v>310</v>
      </c>
      <c r="F36" s="63"/>
      <c r="G36" s="63" t="s">
        <v>208</v>
      </c>
      <c r="H36" s="74" t="s">
        <v>872</v>
      </c>
      <c r="I36" s="286">
        <v>23764858</v>
      </c>
      <c r="J36" s="287">
        <v>22900000</v>
      </c>
      <c r="K36" s="287">
        <v>1305534</v>
      </c>
      <c r="L36" s="287">
        <f>J36-K36</f>
        <v>21594466</v>
      </c>
      <c r="M36" s="287">
        <v>21594466</v>
      </c>
      <c r="N36" s="287">
        <f>M36-O36</f>
        <v>20733324</v>
      </c>
      <c r="O36" s="286">
        <v>861142</v>
      </c>
      <c r="P36" s="288">
        <f>L36-M36</f>
        <v>0</v>
      </c>
      <c r="Q36" s="45"/>
      <c r="R36" s="45"/>
    </row>
    <row r="37" spans="1:18" ht="30" customHeight="1">
      <c r="A37" s="71" t="s">
        <v>392</v>
      </c>
      <c r="B37" s="62" t="s">
        <v>616</v>
      </c>
      <c r="C37" s="62" t="s">
        <v>299</v>
      </c>
      <c r="D37" s="62" t="s">
        <v>617</v>
      </c>
      <c r="E37" s="62" t="s">
        <v>310</v>
      </c>
      <c r="F37" s="63"/>
      <c r="G37" s="63" t="s">
        <v>209</v>
      </c>
      <c r="H37" s="74" t="s">
        <v>739</v>
      </c>
      <c r="I37" s="286">
        <v>8500800</v>
      </c>
      <c r="J37" s="287">
        <v>9170000</v>
      </c>
      <c r="K37" s="287">
        <v>844988</v>
      </c>
      <c r="L37" s="287">
        <f>J37-K37</f>
        <v>8325012</v>
      </c>
      <c r="M37" s="287">
        <v>8325012</v>
      </c>
      <c r="N37" s="287">
        <f>M37-O37</f>
        <v>6465596</v>
      </c>
      <c r="O37" s="286">
        <v>1859416</v>
      </c>
      <c r="P37" s="288">
        <f>L37-M37</f>
        <v>0</v>
      </c>
      <c r="Q37" s="45"/>
      <c r="R37" s="45"/>
    </row>
    <row r="38" spans="1:18" ht="39.75" customHeight="1">
      <c r="A38" s="36" t="s">
        <v>194</v>
      </c>
      <c r="B38" s="26"/>
      <c r="C38" s="26"/>
      <c r="D38" s="26"/>
      <c r="E38" s="26"/>
      <c r="F38" s="26"/>
      <c r="G38" s="26"/>
      <c r="H38" s="37"/>
      <c r="I38" s="280">
        <f aca="true" t="shared" si="10" ref="I38:P38">SUM(I39:I42)</f>
        <v>329388530</v>
      </c>
      <c r="J38" s="281">
        <f t="shared" si="10"/>
        <v>494183000</v>
      </c>
      <c r="K38" s="281">
        <f t="shared" si="10"/>
        <v>4436431</v>
      </c>
      <c r="L38" s="281">
        <f t="shared" si="10"/>
        <v>489746569</v>
      </c>
      <c r="M38" s="281">
        <f t="shared" si="10"/>
        <v>489746569</v>
      </c>
      <c r="N38" s="281">
        <f t="shared" si="10"/>
        <v>311281685</v>
      </c>
      <c r="O38" s="281">
        <f t="shared" si="10"/>
        <v>178464884</v>
      </c>
      <c r="P38" s="282">
        <f t="shared" si="10"/>
        <v>0</v>
      </c>
      <c r="Q38" s="87"/>
      <c r="R38" s="87"/>
    </row>
    <row r="39" spans="1:18" ht="30" customHeight="1">
      <c r="A39" s="71" t="s">
        <v>392</v>
      </c>
      <c r="B39" s="62" t="s">
        <v>320</v>
      </c>
      <c r="C39" s="62" t="s">
        <v>243</v>
      </c>
      <c r="D39" s="62" t="s">
        <v>54</v>
      </c>
      <c r="E39" s="62" t="s">
        <v>310</v>
      </c>
      <c r="F39" s="63"/>
      <c r="G39" s="63" t="s">
        <v>795</v>
      </c>
      <c r="H39" s="75" t="s">
        <v>205</v>
      </c>
      <c r="I39" s="286">
        <v>33943710</v>
      </c>
      <c r="J39" s="287">
        <v>32400000</v>
      </c>
      <c r="K39" s="287">
        <v>4234562</v>
      </c>
      <c r="L39" s="287">
        <f>J39-K39</f>
        <v>28165438</v>
      </c>
      <c r="M39" s="287">
        <v>28165438</v>
      </c>
      <c r="N39" s="287">
        <f>M39-O39</f>
        <v>18806446</v>
      </c>
      <c r="O39" s="286">
        <v>9358992</v>
      </c>
      <c r="P39" s="288">
        <f>L39-M39</f>
        <v>0</v>
      </c>
      <c r="Q39" s="45"/>
      <c r="R39" s="45"/>
    </row>
    <row r="40" spans="1:18" ht="30" customHeight="1">
      <c r="A40" s="71" t="s">
        <v>392</v>
      </c>
      <c r="B40" s="62" t="s">
        <v>320</v>
      </c>
      <c r="C40" s="62" t="s">
        <v>243</v>
      </c>
      <c r="D40" s="62" t="s">
        <v>55</v>
      </c>
      <c r="E40" s="62" t="s">
        <v>310</v>
      </c>
      <c r="F40" s="63"/>
      <c r="G40" s="63" t="s">
        <v>796</v>
      </c>
      <c r="H40" s="74" t="s">
        <v>874</v>
      </c>
      <c r="I40" s="286">
        <v>226467373</v>
      </c>
      <c r="J40" s="287">
        <v>377400000</v>
      </c>
      <c r="K40" s="287">
        <v>148369</v>
      </c>
      <c r="L40" s="287">
        <f>J40-K40</f>
        <v>377251631</v>
      </c>
      <c r="M40" s="287">
        <v>377251631</v>
      </c>
      <c r="N40" s="287">
        <f>M40-O40</f>
        <v>223773891</v>
      </c>
      <c r="O40" s="286">
        <v>153477740</v>
      </c>
      <c r="P40" s="288">
        <f>L40-M40</f>
        <v>0</v>
      </c>
      <c r="Q40" s="45"/>
      <c r="R40" s="45"/>
    </row>
    <row r="41" spans="1:18" ht="30" customHeight="1">
      <c r="A41" s="71" t="s">
        <v>392</v>
      </c>
      <c r="B41" s="62" t="s">
        <v>320</v>
      </c>
      <c r="C41" s="62" t="s">
        <v>52</v>
      </c>
      <c r="D41" s="62" t="s">
        <v>56</v>
      </c>
      <c r="E41" s="62" t="s">
        <v>310</v>
      </c>
      <c r="F41" s="63"/>
      <c r="G41" s="63" t="s">
        <v>797</v>
      </c>
      <c r="H41" s="75" t="s">
        <v>206</v>
      </c>
      <c r="I41" s="286">
        <v>11953960</v>
      </c>
      <c r="J41" s="287">
        <v>13503000</v>
      </c>
      <c r="K41" s="287">
        <v>0</v>
      </c>
      <c r="L41" s="287">
        <f>J41-K41</f>
        <v>13503000</v>
      </c>
      <c r="M41" s="287">
        <v>13503000</v>
      </c>
      <c r="N41" s="287">
        <f>M41-O41</f>
        <v>8754250</v>
      </c>
      <c r="O41" s="286">
        <v>4748750</v>
      </c>
      <c r="P41" s="288">
        <f>SUM(J41-M41)</f>
        <v>0</v>
      </c>
      <c r="Q41" s="45"/>
      <c r="R41" s="45"/>
    </row>
    <row r="42" spans="1:18" ht="30" customHeight="1">
      <c r="A42" s="71" t="s">
        <v>392</v>
      </c>
      <c r="B42" s="62" t="s">
        <v>320</v>
      </c>
      <c r="C42" s="62" t="s">
        <v>53</v>
      </c>
      <c r="D42" s="62" t="s">
        <v>57</v>
      </c>
      <c r="E42" s="62" t="s">
        <v>310</v>
      </c>
      <c r="F42" s="63"/>
      <c r="G42" s="63" t="s">
        <v>798</v>
      </c>
      <c r="H42" s="75" t="s">
        <v>207</v>
      </c>
      <c r="I42" s="286">
        <v>57023487</v>
      </c>
      <c r="J42" s="287">
        <v>70880000</v>
      </c>
      <c r="K42" s="287">
        <v>53500</v>
      </c>
      <c r="L42" s="287">
        <f>J42-K42</f>
        <v>70826500</v>
      </c>
      <c r="M42" s="287">
        <v>70826500</v>
      </c>
      <c r="N42" s="287">
        <f>M42-O42</f>
        <v>59947098</v>
      </c>
      <c r="O42" s="286">
        <v>10879402</v>
      </c>
      <c r="P42" s="288">
        <f>L42-M42</f>
        <v>0</v>
      </c>
      <c r="Q42" s="45"/>
      <c r="R42" s="45"/>
    </row>
    <row r="43" spans="1:19" ht="39.75" customHeight="1">
      <c r="A43" s="123" t="s">
        <v>195</v>
      </c>
      <c r="B43" s="37"/>
      <c r="C43" s="37"/>
      <c r="D43" s="26"/>
      <c r="E43" s="26"/>
      <c r="F43" s="37"/>
      <c r="G43" s="37"/>
      <c r="H43" s="88"/>
      <c r="I43" s="280">
        <f aca="true" t="shared" si="11" ref="I43:P43">SUM(I44)</f>
        <v>65239929</v>
      </c>
      <c r="J43" s="281">
        <f t="shared" si="11"/>
        <v>70000000</v>
      </c>
      <c r="K43" s="281">
        <f t="shared" si="11"/>
        <v>3200661</v>
      </c>
      <c r="L43" s="281">
        <f t="shared" si="11"/>
        <v>66799339</v>
      </c>
      <c r="M43" s="281">
        <f t="shared" si="11"/>
        <v>66799339</v>
      </c>
      <c r="N43" s="281">
        <f t="shared" si="11"/>
        <v>28877846</v>
      </c>
      <c r="O43" s="281">
        <f t="shared" si="11"/>
        <v>37921493</v>
      </c>
      <c r="P43" s="282">
        <f t="shared" si="11"/>
        <v>0</v>
      </c>
      <c r="Q43" s="87"/>
      <c r="R43" s="87"/>
      <c r="S43" s="25"/>
    </row>
    <row r="44" spans="1:18" ht="30" customHeight="1">
      <c r="A44" s="71" t="s">
        <v>392</v>
      </c>
      <c r="B44" s="62" t="s">
        <v>58</v>
      </c>
      <c r="C44" s="62" t="s">
        <v>60</v>
      </c>
      <c r="D44" s="62" t="s">
        <v>61</v>
      </c>
      <c r="E44" s="62" t="s">
        <v>310</v>
      </c>
      <c r="F44" s="63"/>
      <c r="G44" s="63" t="s">
        <v>799</v>
      </c>
      <c r="H44" s="74" t="s">
        <v>710</v>
      </c>
      <c r="I44" s="286">
        <v>65239929</v>
      </c>
      <c r="J44" s="287">
        <v>70000000</v>
      </c>
      <c r="K44" s="287">
        <v>3200661</v>
      </c>
      <c r="L44" s="287">
        <f>J44-K44</f>
        <v>66799339</v>
      </c>
      <c r="M44" s="287">
        <v>66799339</v>
      </c>
      <c r="N44" s="287">
        <f>M44-O44</f>
        <v>28877846</v>
      </c>
      <c r="O44" s="286">
        <v>37921493</v>
      </c>
      <c r="P44" s="288">
        <f>L44-M44</f>
        <v>0</v>
      </c>
      <c r="Q44" s="45"/>
      <c r="R44" s="45"/>
    </row>
    <row r="45" spans="1:19" ht="39.75" customHeight="1">
      <c r="A45" s="36" t="s">
        <v>878</v>
      </c>
      <c r="B45" s="26"/>
      <c r="C45" s="26"/>
      <c r="D45" s="26"/>
      <c r="E45" s="26"/>
      <c r="F45" s="26"/>
      <c r="G45" s="26"/>
      <c r="H45" s="37"/>
      <c r="I45" s="280">
        <f aca="true" t="shared" si="12" ref="I45:P45">SUM(I46:I54)</f>
        <v>244972605</v>
      </c>
      <c r="J45" s="281">
        <f t="shared" si="12"/>
        <v>270429352</v>
      </c>
      <c r="K45" s="281">
        <f t="shared" si="12"/>
        <v>28876766</v>
      </c>
      <c r="L45" s="281">
        <f t="shared" si="12"/>
        <v>241552586</v>
      </c>
      <c r="M45" s="281">
        <f t="shared" si="12"/>
        <v>241552586</v>
      </c>
      <c r="N45" s="281">
        <f t="shared" si="12"/>
        <v>172473032</v>
      </c>
      <c r="O45" s="281">
        <f t="shared" si="12"/>
        <v>69079554</v>
      </c>
      <c r="P45" s="282">
        <f t="shared" si="12"/>
        <v>0</v>
      </c>
      <c r="Q45" s="87"/>
      <c r="R45" s="87"/>
      <c r="S45" s="25"/>
    </row>
    <row r="46" spans="1:18" ht="30" customHeight="1">
      <c r="A46" s="71" t="s">
        <v>392</v>
      </c>
      <c r="B46" s="62" t="s">
        <v>606</v>
      </c>
      <c r="C46" s="62" t="s">
        <v>62</v>
      </c>
      <c r="D46" s="62" t="s">
        <v>63</v>
      </c>
      <c r="E46" s="62" t="s">
        <v>310</v>
      </c>
      <c r="F46" s="63"/>
      <c r="G46" s="63" t="s">
        <v>800</v>
      </c>
      <c r="H46" s="74" t="s">
        <v>758</v>
      </c>
      <c r="I46" s="286">
        <v>60840416</v>
      </c>
      <c r="J46" s="287">
        <v>0</v>
      </c>
      <c r="K46" s="287">
        <v>0</v>
      </c>
      <c r="L46" s="287">
        <f aca="true" t="shared" si="13" ref="L46:L54">J46-K46</f>
        <v>0</v>
      </c>
      <c r="M46" s="287">
        <v>0</v>
      </c>
      <c r="N46" s="287">
        <f aca="true" t="shared" si="14" ref="N46:N54">M46-O46</f>
        <v>0</v>
      </c>
      <c r="O46" s="286">
        <v>0</v>
      </c>
      <c r="P46" s="288">
        <f aca="true" t="shared" si="15" ref="P46:P54">L46-M46</f>
        <v>0</v>
      </c>
      <c r="Q46" s="45"/>
      <c r="R46" s="45"/>
    </row>
    <row r="47" spans="1:18" ht="30" customHeight="1">
      <c r="A47" s="71" t="s">
        <v>392</v>
      </c>
      <c r="B47" s="62" t="s">
        <v>58</v>
      </c>
      <c r="C47" s="62" t="s">
        <v>608</v>
      </c>
      <c r="D47" s="62" t="s">
        <v>64</v>
      </c>
      <c r="E47" s="62" t="s">
        <v>310</v>
      </c>
      <c r="F47" s="63"/>
      <c r="G47" s="63" t="s">
        <v>801</v>
      </c>
      <c r="H47" s="74" t="s">
        <v>154</v>
      </c>
      <c r="I47" s="286">
        <v>67039164</v>
      </c>
      <c r="J47" s="287">
        <v>0</v>
      </c>
      <c r="K47" s="287">
        <v>0</v>
      </c>
      <c r="L47" s="287">
        <f t="shared" si="13"/>
        <v>0</v>
      </c>
      <c r="M47" s="287">
        <v>0</v>
      </c>
      <c r="N47" s="287">
        <f t="shared" si="14"/>
        <v>0</v>
      </c>
      <c r="O47" s="286">
        <v>0</v>
      </c>
      <c r="P47" s="288">
        <f t="shared" si="15"/>
        <v>0</v>
      </c>
      <c r="Q47" s="45"/>
      <c r="R47" s="45"/>
    </row>
    <row r="48" spans="1:18" ht="30" customHeight="1">
      <c r="A48" s="71" t="s">
        <v>392</v>
      </c>
      <c r="B48" s="62" t="s">
        <v>58</v>
      </c>
      <c r="C48" s="62" t="s">
        <v>608</v>
      </c>
      <c r="D48" s="62" t="s">
        <v>65</v>
      </c>
      <c r="E48" s="62" t="s">
        <v>310</v>
      </c>
      <c r="F48" s="63"/>
      <c r="G48" s="63" t="s">
        <v>802</v>
      </c>
      <c r="H48" s="74" t="s">
        <v>476</v>
      </c>
      <c r="I48" s="286">
        <v>0</v>
      </c>
      <c r="J48" s="287">
        <v>119255352</v>
      </c>
      <c r="K48" s="287">
        <v>6372570</v>
      </c>
      <c r="L48" s="287">
        <f t="shared" si="13"/>
        <v>112882782</v>
      </c>
      <c r="M48" s="287">
        <v>112882782</v>
      </c>
      <c r="N48" s="287">
        <f t="shared" si="14"/>
        <v>112323964</v>
      </c>
      <c r="O48" s="286">
        <v>558818</v>
      </c>
      <c r="P48" s="288">
        <f t="shared" si="15"/>
        <v>0</v>
      </c>
      <c r="Q48" s="45"/>
      <c r="R48" s="45"/>
    </row>
    <row r="49" spans="1:18" ht="30" customHeight="1">
      <c r="A49" s="71" t="s">
        <v>392</v>
      </c>
      <c r="B49" s="62" t="s">
        <v>58</v>
      </c>
      <c r="C49" s="62" t="s">
        <v>608</v>
      </c>
      <c r="D49" s="62" t="s">
        <v>79</v>
      </c>
      <c r="E49" s="62" t="s">
        <v>310</v>
      </c>
      <c r="F49" s="63"/>
      <c r="G49" s="63" t="s">
        <v>803</v>
      </c>
      <c r="H49" s="75" t="s">
        <v>477</v>
      </c>
      <c r="I49" s="286">
        <v>0</v>
      </c>
      <c r="J49" s="287">
        <v>19257984</v>
      </c>
      <c r="K49" s="287">
        <v>1709526</v>
      </c>
      <c r="L49" s="287">
        <f t="shared" si="13"/>
        <v>17548458</v>
      </c>
      <c r="M49" s="287">
        <v>17548458</v>
      </c>
      <c r="N49" s="287">
        <f t="shared" si="14"/>
        <v>13542345</v>
      </c>
      <c r="O49" s="286">
        <v>4006113</v>
      </c>
      <c r="P49" s="288">
        <f t="shared" si="15"/>
        <v>0</v>
      </c>
      <c r="Q49" s="45"/>
      <c r="R49" s="45"/>
    </row>
    <row r="50" spans="1:18" ht="30" customHeight="1">
      <c r="A50" s="71" t="s">
        <v>392</v>
      </c>
      <c r="B50" s="62" t="s">
        <v>58</v>
      </c>
      <c r="C50" s="62" t="s">
        <v>608</v>
      </c>
      <c r="D50" s="62" t="s">
        <v>80</v>
      </c>
      <c r="E50" s="62" t="s">
        <v>310</v>
      </c>
      <c r="F50" s="63"/>
      <c r="G50" s="63" t="s">
        <v>746</v>
      </c>
      <c r="H50" s="74" t="s">
        <v>479</v>
      </c>
      <c r="I50" s="286">
        <v>70872462</v>
      </c>
      <c r="J50" s="287">
        <v>77566016</v>
      </c>
      <c r="K50" s="287">
        <v>7192645</v>
      </c>
      <c r="L50" s="287">
        <f t="shared" si="13"/>
        <v>70373371</v>
      </c>
      <c r="M50" s="287">
        <v>70373371</v>
      </c>
      <c r="N50" s="287">
        <f t="shared" si="14"/>
        <v>41261951</v>
      </c>
      <c r="O50" s="286">
        <v>29111420</v>
      </c>
      <c r="P50" s="288">
        <f t="shared" si="15"/>
        <v>0</v>
      </c>
      <c r="Q50" s="45"/>
      <c r="R50" s="45"/>
    </row>
    <row r="51" spans="1:18" ht="30" customHeight="1">
      <c r="A51" s="71" t="s">
        <v>392</v>
      </c>
      <c r="B51" s="62" t="s">
        <v>58</v>
      </c>
      <c r="C51" s="62" t="s">
        <v>608</v>
      </c>
      <c r="D51" s="62" t="s">
        <v>81</v>
      </c>
      <c r="E51" s="62" t="s">
        <v>310</v>
      </c>
      <c r="F51" s="63"/>
      <c r="G51" s="63" t="s">
        <v>747</v>
      </c>
      <c r="H51" s="74" t="s">
        <v>155</v>
      </c>
      <c r="I51" s="286">
        <v>7901100</v>
      </c>
      <c r="J51" s="287">
        <v>0</v>
      </c>
      <c r="K51" s="287">
        <v>0</v>
      </c>
      <c r="L51" s="287">
        <f t="shared" si="13"/>
        <v>0</v>
      </c>
      <c r="M51" s="287">
        <v>0</v>
      </c>
      <c r="N51" s="287">
        <f t="shared" si="14"/>
        <v>0</v>
      </c>
      <c r="O51" s="286">
        <v>0</v>
      </c>
      <c r="P51" s="288">
        <f t="shared" si="15"/>
        <v>0</v>
      </c>
      <c r="Q51" s="45"/>
      <c r="R51" s="45"/>
    </row>
    <row r="52" spans="1:18" ht="30" customHeight="1">
      <c r="A52" s="71" t="s">
        <v>392</v>
      </c>
      <c r="B52" s="62" t="s">
        <v>58</v>
      </c>
      <c r="C52" s="62" t="s">
        <v>608</v>
      </c>
      <c r="D52" s="62" t="s">
        <v>82</v>
      </c>
      <c r="E52" s="62" t="s">
        <v>310</v>
      </c>
      <c r="F52" s="63"/>
      <c r="G52" s="63" t="s">
        <v>748</v>
      </c>
      <c r="H52" s="74" t="s">
        <v>711</v>
      </c>
      <c r="I52" s="286">
        <v>0</v>
      </c>
      <c r="J52" s="287">
        <v>9000000</v>
      </c>
      <c r="K52" s="287">
        <v>5322889</v>
      </c>
      <c r="L52" s="287">
        <f t="shared" si="13"/>
        <v>3677111</v>
      </c>
      <c r="M52" s="287">
        <v>3677111</v>
      </c>
      <c r="N52" s="287">
        <f t="shared" si="14"/>
        <v>830251</v>
      </c>
      <c r="O52" s="286">
        <v>2846860</v>
      </c>
      <c r="P52" s="288">
        <f t="shared" si="15"/>
        <v>0</v>
      </c>
      <c r="Q52" s="45"/>
      <c r="R52" s="45"/>
    </row>
    <row r="53" spans="1:18" ht="30" customHeight="1">
      <c r="A53" s="71" t="s">
        <v>392</v>
      </c>
      <c r="B53" s="62" t="s">
        <v>47</v>
      </c>
      <c r="C53" s="62" t="s">
        <v>608</v>
      </c>
      <c r="D53" s="62" t="s">
        <v>83</v>
      </c>
      <c r="E53" s="62" t="s">
        <v>310</v>
      </c>
      <c r="F53" s="63"/>
      <c r="G53" s="63" t="s">
        <v>749</v>
      </c>
      <c r="H53" s="74" t="s">
        <v>664</v>
      </c>
      <c r="I53" s="286">
        <v>30688411</v>
      </c>
      <c r="J53" s="287">
        <v>35000000</v>
      </c>
      <c r="K53" s="287">
        <v>5149136</v>
      </c>
      <c r="L53" s="287">
        <f t="shared" si="13"/>
        <v>29850864</v>
      </c>
      <c r="M53" s="287">
        <v>29850864</v>
      </c>
      <c r="N53" s="287">
        <f t="shared" si="14"/>
        <v>4514521</v>
      </c>
      <c r="O53" s="286">
        <v>25336343</v>
      </c>
      <c r="P53" s="288">
        <f t="shared" si="15"/>
        <v>0</v>
      </c>
      <c r="Q53" s="45"/>
      <c r="R53" s="45"/>
    </row>
    <row r="54" spans="1:18" ht="30" customHeight="1">
      <c r="A54" s="71" t="s">
        <v>392</v>
      </c>
      <c r="B54" s="62" t="s">
        <v>47</v>
      </c>
      <c r="C54" s="62" t="s">
        <v>608</v>
      </c>
      <c r="D54" s="62" t="s">
        <v>84</v>
      </c>
      <c r="E54" s="62" t="s">
        <v>310</v>
      </c>
      <c r="F54" s="63"/>
      <c r="G54" s="63" t="s">
        <v>750</v>
      </c>
      <c r="H54" s="74" t="s">
        <v>665</v>
      </c>
      <c r="I54" s="286">
        <v>7631052</v>
      </c>
      <c r="J54" s="287">
        <v>10350000</v>
      </c>
      <c r="K54" s="287">
        <v>3130000</v>
      </c>
      <c r="L54" s="287">
        <f t="shared" si="13"/>
        <v>7220000</v>
      </c>
      <c r="M54" s="287">
        <v>7220000</v>
      </c>
      <c r="N54" s="287">
        <f t="shared" si="14"/>
        <v>0</v>
      </c>
      <c r="O54" s="286">
        <v>7220000</v>
      </c>
      <c r="P54" s="288">
        <f t="shared" si="15"/>
        <v>0</v>
      </c>
      <c r="Q54" s="45"/>
      <c r="R54" s="45"/>
    </row>
    <row r="55" spans="1:22" ht="39.75" customHeight="1">
      <c r="A55" s="36" t="s">
        <v>196</v>
      </c>
      <c r="B55" s="26"/>
      <c r="C55" s="26"/>
      <c r="D55" s="26"/>
      <c r="E55" s="26"/>
      <c r="F55" s="26"/>
      <c r="G55" s="26"/>
      <c r="H55" s="37"/>
      <c r="I55" s="280">
        <f aca="true" t="shared" si="16" ref="I55:P55">SUM(I56:I63)</f>
        <v>1072301001</v>
      </c>
      <c r="J55" s="281">
        <f t="shared" si="16"/>
        <v>845790000</v>
      </c>
      <c r="K55" s="281">
        <f t="shared" si="16"/>
        <v>404490000</v>
      </c>
      <c r="L55" s="281">
        <f t="shared" si="16"/>
        <v>441300000</v>
      </c>
      <c r="M55" s="281">
        <f t="shared" si="16"/>
        <v>441092454</v>
      </c>
      <c r="N55" s="281">
        <f t="shared" si="16"/>
        <v>4650428</v>
      </c>
      <c r="O55" s="281">
        <f t="shared" si="16"/>
        <v>436442026</v>
      </c>
      <c r="P55" s="282">
        <f t="shared" si="16"/>
        <v>207546</v>
      </c>
      <c r="Q55" s="87"/>
      <c r="R55" s="87"/>
      <c r="S55" s="25"/>
      <c r="T55" s="25"/>
      <c r="U55" s="25"/>
      <c r="V55" s="25"/>
    </row>
    <row r="56" spans="1:18" ht="30" customHeight="1">
      <c r="A56" s="71" t="s">
        <v>392</v>
      </c>
      <c r="B56" s="62" t="s">
        <v>47</v>
      </c>
      <c r="C56" s="62" t="s">
        <v>586</v>
      </c>
      <c r="D56" s="62" t="s">
        <v>587</v>
      </c>
      <c r="E56" s="62" t="s">
        <v>592</v>
      </c>
      <c r="F56" s="63"/>
      <c r="G56" s="63" t="s">
        <v>511</v>
      </c>
      <c r="H56" s="74" t="s">
        <v>941</v>
      </c>
      <c r="I56" s="286">
        <v>229760634</v>
      </c>
      <c r="J56" s="287">
        <v>215951260</v>
      </c>
      <c r="K56" s="287">
        <v>72485379</v>
      </c>
      <c r="L56" s="287">
        <f aca="true" t="shared" si="17" ref="L56:L63">J56-K56</f>
        <v>143465881</v>
      </c>
      <c r="M56" s="287">
        <v>143465881</v>
      </c>
      <c r="N56" s="287">
        <f aca="true" t="shared" si="18" ref="N56:N63">M56-O56</f>
        <v>1142093</v>
      </c>
      <c r="O56" s="286">
        <v>142323788</v>
      </c>
      <c r="P56" s="288">
        <f aca="true" t="shared" si="19" ref="P56:P63">L56-M56</f>
        <v>0</v>
      </c>
      <c r="Q56" s="45"/>
      <c r="R56" s="45"/>
    </row>
    <row r="57" spans="1:18" ht="30" customHeight="1">
      <c r="A57" s="71" t="s">
        <v>392</v>
      </c>
      <c r="B57" s="62" t="s">
        <v>47</v>
      </c>
      <c r="C57" s="62" t="s">
        <v>586</v>
      </c>
      <c r="D57" s="62" t="s">
        <v>587</v>
      </c>
      <c r="E57" s="62" t="s">
        <v>593</v>
      </c>
      <c r="F57" s="63"/>
      <c r="G57" s="63" t="s">
        <v>67</v>
      </c>
      <c r="H57" s="74" t="s">
        <v>941</v>
      </c>
      <c r="I57" s="286">
        <v>93021447</v>
      </c>
      <c r="J57" s="287">
        <v>8545979</v>
      </c>
      <c r="K57" s="287">
        <v>8376390</v>
      </c>
      <c r="L57" s="287">
        <f t="shared" si="17"/>
        <v>169589</v>
      </c>
      <c r="M57" s="287">
        <v>169589</v>
      </c>
      <c r="N57" s="287">
        <f t="shared" si="18"/>
        <v>0</v>
      </c>
      <c r="O57" s="286">
        <v>169589</v>
      </c>
      <c r="P57" s="288">
        <f t="shared" si="19"/>
        <v>0</v>
      </c>
      <c r="Q57" s="45"/>
      <c r="R57" s="45"/>
    </row>
    <row r="58" spans="1:18" ht="30" customHeight="1">
      <c r="A58" s="71" t="s">
        <v>392</v>
      </c>
      <c r="B58" s="62" t="s">
        <v>47</v>
      </c>
      <c r="C58" s="62" t="s">
        <v>586</v>
      </c>
      <c r="D58" s="62" t="s">
        <v>588</v>
      </c>
      <c r="E58" s="62" t="s">
        <v>592</v>
      </c>
      <c r="F58" s="63"/>
      <c r="G58" s="63" t="s">
        <v>512</v>
      </c>
      <c r="H58" s="74" t="s">
        <v>942</v>
      </c>
      <c r="I58" s="286">
        <v>215721714</v>
      </c>
      <c r="J58" s="287">
        <v>204832569</v>
      </c>
      <c r="K58" s="287">
        <v>62323826</v>
      </c>
      <c r="L58" s="287">
        <f t="shared" si="17"/>
        <v>142508743</v>
      </c>
      <c r="M58" s="287">
        <v>142508743</v>
      </c>
      <c r="N58" s="287">
        <f t="shared" si="18"/>
        <v>1375097</v>
      </c>
      <c r="O58" s="286">
        <v>141133646</v>
      </c>
      <c r="P58" s="288">
        <f t="shared" si="19"/>
        <v>0</v>
      </c>
      <c r="Q58" s="45"/>
      <c r="R58" s="45"/>
    </row>
    <row r="59" spans="1:18" ht="30" customHeight="1">
      <c r="A59" s="71" t="s">
        <v>392</v>
      </c>
      <c r="B59" s="62" t="s">
        <v>47</v>
      </c>
      <c r="C59" s="62" t="s">
        <v>586</v>
      </c>
      <c r="D59" s="62" t="s">
        <v>588</v>
      </c>
      <c r="E59" s="62" t="s">
        <v>593</v>
      </c>
      <c r="F59" s="63"/>
      <c r="G59" s="63" t="s">
        <v>69</v>
      </c>
      <c r="H59" s="74" t="s">
        <v>942</v>
      </c>
      <c r="I59" s="286">
        <v>16678990</v>
      </c>
      <c r="J59" s="287">
        <v>0</v>
      </c>
      <c r="K59" s="287">
        <v>0</v>
      </c>
      <c r="L59" s="287">
        <f t="shared" si="17"/>
        <v>0</v>
      </c>
      <c r="M59" s="287">
        <v>0</v>
      </c>
      <c r="N59" s="287">
        <f t="shared" si="18"/>
        <v>0</v>
      </c>
      <c r="O59" s="286">
        <v>0</v>
      </c>
      <c r="P59" s="288">
        <f t="shared" si="19"/>
        <v>0</v>
      </c>
      <c r="Q59" s="45"/>
      <c r="R59" s="45"/>
    </row>
    <row r="60" spans="1:18" ht="30" customHeight="1">
      <c r="A60" s="71" t="s">
        <v>392</v>
      </c>
      <c r="B60" s="62" t="s">
        <v>47</v>
      </c>
      <c r="C60" s="62" t="s">
        <v>586</v>
      </c>
      <c r="D60" s="62" t="s">
        <v>589</v>
      </c>
      <c r="E60" s="62" t="s">
        <v>592</v>
      </c>
      <c r="F60" s="63"/>
      <c r="G60" s="63" t="s">
        <v>513</v>
      </c>
      <c r="H60" s="74" t="s">
        <v>943</v>
      </c>
      <c r="I60" s="286">
        <v>369257969</v>
      </c>
      <c r="J60" s="287">
        <v>347269954</v>
      </c>
      <c r="K60" s="287">
        <v>194421018</v>
      </c>
      <c r="L60" s="287">
        <f t="shared" si="17"/>
        <v>152848936</v>
      </c>
      <c r="M60" s="287">
        <v>152641390</v>
      </c>
      <c r="N60" s="287">
        <f t="shared" si="18"/>
        <v>2133237</v>
      </c>
      <c r="O60" s="286">
        <v>150508153</v>
      </c>
      <c r="P60" s="288">
        <f t="shared" si="19"/>
        <v>207546</v>
      </c>
      <c r="Q60" s="45"/>
      <c r="R60" s="45"/>
    </row>
    <row r="61" spans="1:18" ht="30" customHeight="1">
      <c r="A61" s="71" t="s">
        <v>392</v>
      </c>
      <c r="B61" s="62" t="s">
        <v>47</v>
      </c>
      <c r="C61" s="62" t="s">
        <v>586</v>
      </c>
      <c r="D61" s="62" t="s">
        <v>589</v>
      </c>
      <c r="E61" s="62" t="s">
        <v>593</v>
      </c>
      <c r="F61" s="63"/>
      <c r="G61" s="63" t="s">
        <v>68</v>
      </c>
      <c r="H61" s="74" t="s">
        <v>943</v>
      </c>
      <c r="I61" s="286">
        <v>136782261</v>
      </c>
      <c r="J61" s="287">
        <v>11645637</v>
      </c>
      <c r="K61" s="287">
        <v>11037198</v>
      </c>
      <c r="L61" s="287">
        <f t="shared" si="17"/>
        <v>608439</v>
      </c>
      <c r="M61" s="287">
        <v>608439</v>
      </c>
      <c r="N61" s="287">
        <f t="shared" si="18"/>
        <v>0</v>
      </c>
      <c r="O61" s="286">
        <v>608439</v>
      </c>
      <c r="P61" s="288">
        <f t="shared" si="19"/>
        <v>0</v>
      </c>
      <c r="Q61" s="45"/>
      <c r="R61" s="45"/>
    </row>
    <row r="62" spans="1:18" ht="30" customHeight="1">
      <c r="A62" s="71" t="s">
        <v>392</v>
      </c>
      <c r="B62" s="62" t="s">
        <v>47</v>
      </c>
      <c r="C62" s="62" t="s">
        <v>586</v>
      </c>
      <c r="D62" s="62" t="s">
        <v>590</v>
      </c>
      <c r="E62" s="62" t="s">
        <v>593</v>
      </c>
      <c r="F62" s="63"/>
      <c r="G62" s="63" t="s">
        <v>70</v>
      </c>
      <c r="H62" s="74" t="s">
        <v>945</v>
      </c>
      <c r="I62" s="286">
        <v>0</v>
      </c>
      <c r="J62" s="287">
        <v>12176607</v>
      </c>
      <c r="K62" s="287">
        <v>12176607</v>
      </c>
      <c r="L62" s="287">
        <f t="shared" si="17"/>
        <v>0</v>
      </c>
      <c r="M62" s="287">
        <v>0</v>
      </c>
      <c r="N62" s="287">
        <f t="shared" si="18"/>
        <v>0</v>
      </c>
      <c r="O62" s="286">
        <v>0</v>
      </c>
      <c r="P62" s="288">
        <f t="shared" si="19"/>
        <v>0</v>
      </c>
      <c r="Q62" s="45"/>
      <c r="R62" s="45"/>
    </row>
    <row r="63" spans="1:18" ht="30" customHeight="1">
      <c r="A63" s="71" t="s">
        <v>392</v>
      </c>
      <c r="B63" s="62" t="s">
        <v>47</v>
      </c>
      <c r="C63" s="62" t="s">
        <v>586</v>
      </c>
      <c r="D63" s="62" t="s">
        <v>591</v>
      </c>
      <c r="E63" s="62" t="s">
        <v>593</v>
      </c>
      <c r="F63" s="63"/>
      <c r="G63" s="63" t="s">
        <v>71</v>
      </c>
      <c r="H63" s="73" t="s">
        <v>944</v>
      </c>
      <c r="I63" s="286">
        <v>11077986</v>
      </c>
      <c r="J63" s="287">
        <v>45367994</v>
      </c>
      <c r="K63" s="287">
        <v>43669582</v>
      </c>
      <c r="L63" s="287">
        <f t="shared" si="17"/>
        <v>1698412</v>
      </c>
      <c r="M63" s="287">
        <v>1698412</v>
      </c>
      <c r="N63" s="287">
        <f t="shared" si="18"/>
        <v>1</v>
      </c>
      <c r="O63" s="286">
        <v>1698411</v>
      </c>
      <c r="P63" s="288">
        <f t="shared" si="19"/>
        <v>0</v>
      </c>
      <c r="Q63" s="45"/>
      <c r="R63" s="45"/>
    </row>
    <row r="64" spans="1:21" ht="39.75" customHeight="1">
      <c r="A64" s="36" t="s">
        <v>197</v>
      </c>
      <c r="B64" s="26"/>
      <c r="C64" s="26"/>
      <c r="D64" s="26"/>
      <c r="E64" s="26"/>
      <c r="F64" s="26"/>
      <c r="G64" s="26"/>
      <c r="H64" s="37"/>
      <c r="I64" s="280">
        <f aca="true" t="shared" si="20" ref="I64:P64">SUM(I65:I68)</f>
        <v>126912299</v>
      </c>
      <c r="J64" s="281">
        <f t="shared" si="20"/>
        <v>185725637</v>
      </c>
      <c r="K64" s="281">
        <f t="shared" si="20"/>
        <v>56320628</v>
      </c>
      <c r="L64" s="281">
        <f t="shared" si="20"/>
        <v>129405009</v>
      </c>
      <c r="M64" s="281">
        <f t="shared" si="20"/>
        <v>129405009</v>
      </c>
      <c r="N64" s="281">
        <f t="shared" si="20"/>
        <v>24491843</v>
      </c>
      <c r="O64" s="281">
        <f t="shared" si="20"/>
        <v>104913166</v>
      </c>
      <c r="P64" s="282">
        <f t="shared" si="20"/>
        <v>0</v>
      </c>
      <c r="Q64" s="87"/>
      <c r="R64" s="87"/>
      <c r="S64" s="25"/>
      <c r="T64" s="25"/>
      <c r="U64" s="25"/>
    </row>
    <row r="65" spans="1:18" ht="30" customHeight="1">
      <c r="A65" s="71" t="s">
        <v>392</v>
      </c>
      <c r="B65" s="62" t="s">
        <v>47</v>
      </c>
      <c r="C65" s="62" t="s">
        <v>586</v>
      </c>
      <c r="D65" s="62" t="s">
        <v>587</v>
      </c>
      <c r="E65" s="62" t="s">
        <v>592</v>
      </c>
      <c r="F65" s="63"/>
      <c r="G65" s="63" t="s">
        <v>504</v>
      </c>
      <c r="H65" s="74" t="s">
        <v>941</v>
      </c>
      <c r="I65" s="286">
        <v>39724162</v>
      </c>
      <c r="J65" s="287">
        <v>82520673</v>
      </c>
      <c r="K65" s="287">
        <v>20282124</v>
      </c>
      <c r="L65" s="287">
        <f>J65-K65</f>
        <v>62238549</v>
      </c>
      <c r="M65" s="287">
        <v>62238549</v>
      </c>
      <c r="N65" s="287">
        <f>M65-O65</f>
        <v>9933836</v>
      </c>
      <c r="O65" s="286">
        <v>52304713</v>
      </c>
      <c r="P65" s="288">
        <f>L65-M65</f>
        <v>0</v>
      </c>
      <c r="Q65" s="45"/>
      <c r="R65" s="45"/>
    </row>
    <row r="66" spans="1:18" ht="30" customHeight="1">
      <c r="A66" s="71" t="s">
        <v>392</v>
      </c>
      <c r="B66" s="62" t="s">
        <v>47</v>
      </c>
      <c r="C66" s="62" t="s">
        <v>586</v>
      </c>
      <c r="D66" s="62" t="s">
        <v>588</v>
      </c>
      <c r="E66" s="62" t="s">
        <v>592</v>
      </c>
      <c r="F66" s="63"/>
      <c r="G66" s="63" t="s">
        <v>506</v>
      </c>
      <c r="H66" s="74" t="s">
        <v>942</v>
      </c>
      <c r="I66" s="286">
        <v>33057104</v>
      </c>
      <c r="J66" s="287">
        <v>35665428</v>
      </c>
      <c r="K66" s="287">
        <v>14768530</v>
      </c>
      <c r="L66" s="287">
        <f>J66-K66</f>
        <v>20896898</v>
      </c>
      <c r="M66" s="287">
        <v>20896898</v>
      </c>
      <c r="N66" s="287">
        <f>M66-O66</f>
        <v>2833230</v>
      </c>
      <c r="O66" s="286">
        <v>18063668</v>
      </c>
      <c r="P66" s="288">
        <f>L66-M66</f>
        <v>0</v>
      </c>
      <c r="Q66" s="45"/>
      <c r="R66" s="45"/>
    </row>
    <row r="67" spans="1:18" ht="30" customHeight="1">
      <c r="A67" s="71" t="s">
        <v>392</v>
      </c>
      <c r="B67" s="62" t="s">
        <v>47</v>
      </c>
      <c r="C67" s="62" t="s">
        <v>586</v>
      </c>
      <c r="D67" s="62" t="s">
        <v>589</v>
      </c>
      <c r="E67" s="62" t="s">
        <v>592</v>
      </c>
      <c r="F67" s="63"/>
      <c r="G67" s="63" t="s">
        <v>508</v>
      </c>
      <c r="H67" s="74" t="s">
        <v>943</v>
      </c>
      <c r="I67" s="286">
        <v>50145846</v>
      </c>
      <c r="J67" s="287">
        <v>60137526</v>
      </c>
      <c r="K67" s="287">
        <v>16636480</v>
      </c>
      <c r="L67" s="287">
        <f>J67-K67</f>
        <v>43501046</v>
      </c>
      <c r="M67" s="287">
        <v>43501046</v>
      </c>
      <c r="N67" s="287">
        <f>M67-O67</f>
        <v>10957715</v>
      </c>
      <c r="O67" s="286">
        <v>32543331</v>
      </c>
      <c r="P67" s="288">
        <f>L67-M67</f>
        <v>0</v>
      </c>
      <c r="Q67" s="45"/>
      <c r="R67" s="45"/>
    </row>
    <row r="68" spans="1:18" ht="30" customHeight="1">
      <c r="A68" s="71" t="s">
        <v>392</v>
      </c>
      <c r="B68" s="62" t="s">
        <v>47</v>
      </c>
      <c r="C68" s="62" t="s">
        <v>586</v>
      </c>
      <c r="D68" s="62" t="s">
        <v>590</v>
      </c>
      <c r="E68" s="62" t="s">
        <v>592</v>
      </c>
      <c r="F68" s="63"/>
      <c r="G68" s="63" t="s">
        <v>510</v>
      </c>
      <c r="H68" s="74" t="s">
        <v>945</v>
      </c>
      <c r="I68" s="286">
        <v>3985187</v>
      </c>
      <c r="J68" s="287">
        <v>7402010</v>
      </c>
      <c r="K68" s="287">
        <v>4633494</v>
      </c>
      <c r="L68" s="287">
        <f>J68-K68</f>
        <v>2768516</v>
      </c>
      <c r="M68" s="287">
        <v>2768516</v>
      </c>
      <c r="N68" s="287">
        <f>M68-O68</f>
        <v>767062</v>
      </c>
      <c r="O68" s="286">
        <v>2001454</v>
      </c>
      <c r="P68" s="288">
        <f>L68-M68</f>
        <v>0</v>
      </c>
      <c r="Q68" s="45"/>
      <c r="R68" s="45"/>
    </row>
    <row r="69" spans="1:21" ht="39.75" customHeight="1">
      <c r="A69" s="36" t="s">
        <v>358</v>
      </c>
      <c r="B69" s="26"/>
      <c r="C69" s="26"/>
      <c r="D69" s="26"/>
      <c r="E69" s="26"/>
      <c r="F69" s="26"/>
      <c r="G69" s="26"/>
      <c r="H69" s="37"/>
      <c r="I69" s="280">
        <f aca="true" t="shared" si="21" ref="I69:P69">SUM(I70:I75)</f>
        <v>46426184</v>
      </c>
      <c r="J69" s="281">
        <f t="shared" si="21"/>
        <v>55310000</v>
      </c>
      <c r="K69" s="281">
        <f t="shared" si="21"/>
        <v>10202163</v>
      </c>
      <c r="L69" s="281">
        <f t="shared" si="21"/>
        <v>45107837</v>
      </c>
      <c r="M69" s="281">
        <f t="shared" si="21"/>
        <v>45107837</v>
      </c>
      <c r="N69" s="281">
        <f t="shared" si="21"/>
        <v>33576326</v>
      </c>
      <c r="O69" s="281">
        <f t="shared" si="21"/>
        <v>11531511</v>
      </c>
      <c r="P69" s="282">
        <f t="shared" si="21"/>
        <v>0</v>
      </c>
      <c r="Q69" s="87"/>
      <c r="R69" s="87"/>
      <c r="S69" s="25"/>
      <c r="T69" s="25"/>
      <c r="U69" s="25"/>
    </row>
    <row r="70" spans="1:18" ht="30" customHeight="1">
      <c r="A70" s="71" t="s">
        <v>392</v>
      </c>
      <c r="B70" s="62" t="s">
        <v>616</v>
      </c>
      <c r="C70" s="62" t="s">
        <v>60</v>
      </c>
      <c r="D70" s="62" t="s">
        <v>848</v>
      </c>
      <c r="E70" s="62" t="s">
        <v>310</v>
      </c>
      <c r="F70" s="63"/>
      <c r="G70" s="63" t="s">
        <v>751</v>
      </c>
      <c r="H70" s="74" t="s">
        <v>946</v>
      </c>
      <c r="I70" s="286">
        <v>7858396</v>
      </c>
      <c r="J70" s="287">
        <v>12000000</v>
      </c>
      <c r="K70" s="287">
        <v>2556299</v>
      </c>
      <c r="L70" s="287">
        <f aca="true" t="shared" si="22" ref="L70:L75">J70-K70</f>
        <v>9443701</v>
      </c>
      <c r="M70" s="287">
        <v>9443701</v>
      </c>
      <c r="N70" s="287">
        <f aca="true" t="shared" si="23" ref="N70:N75">M70-O70</f>
        <v>5147593</v>
      </c>
      <c r="O70" s="286">
        <v>4296108</v>
      </c>
      <c r="P70" s="288">
        <f aca="true" t="shared" si="24" ref="P70:P75">L70-M70</f>
        <v>0</v>
      </c>
      <c r="Q70" s="45"/>
      <c r="R70" s="45"/>
    </row>
    <row r="71" spans="1:18" ht="30" customHeight="1">
      <c r="A71" s="71" t="s">
        <v>392</v>
      </c>
      <c r="B71" s="62" t="s">
        <v>616</v>
      </c>
      <c r="C71" s="62" t="s">
        <v>60</v>
      </c>
      <c r="D71" s="62" t="s">
        <v>849</v>
      </c>
      <c r="E71" s="62" t="s">
        <v>310</v>
      </c>
      <c r="F71" s="63"/>
      <c r="G71" s="63" t="s">
        <v>752</v>
      </c>
      <c r="H71" s="74" t="s">
        <v>947</v>
      </c>
      <c r="I71" s="286">
        <v>16544394</v>
      </c>
      <c r="J71" s="287">
        <v>18000000</v>
      </c>
      <c r="K71" s="287">
        <v>2806753</v>
      </c>
      <c r="L71" s="287">
        <f t="shared" si="22"/>
        <v>15193247</v>
      </c>
      <c r="M71" s="287">
        <v>15193247</v>
      </c>
      <c r="N71" s="287">
        <f t="shared" si="23"/>
        <v>10960741</v>
      </c>
      <c r="O71" s="286">
        <v>4232506</v>
      </c>
      <c r="P71" s="288">
        <f t="shared" si="24"/>
        <v>0</v>
      </c>
      <c r="Q71" s="45"/>
      <c r="R71" s="45"/>
    </row>
    <row r="72" spans="1:18" ht="30" customHeight="1">
      <c r="A72" s="71" t="s">
        <v>392</v>
      </c>
      <c r="B72" s="62" t="s">
        <v>619</v>
      </c>
      <c r="C72" s="62" t="s">
        <v>622</v>
      </c>
      <c r="D72" s="62" t="s">
        <v>27</v>
      </c>
      <c r="E72" s="62" t="s">
        <v>310</v>
      </c>
      <c r="F72" s="63"/>
      <c r="G72" s="63" t="s">
        <v>211</v>
      </c>
      <c r="H72" s="75" t="s">
        <v>948</v>
      </c>
      <c r="I72" s="286">
        <v>5720370</v>
      </c>
      <c r="J72" s="287">
        <v>5310000</v>
      </c>
      <c r="K72" s="287">
        <v>354172</v>
      </c>
      <c r="L72" s="287">
        <f t="shared" si="22"/>
        <v>4955828</v>
      </c>
      <c r="M72" s="287">
        <v>4955828</v>
      </c>
      <c r="N72" s="287">
        <f t="shared" si="23"/>
        <v>4829931</v>
      </c>
      <c r="O72" s="286">
        <v>125897</v>
      </c>
      <c r="P72" s="288">
        <f t="shared" si="24"/>
        <v>0</v>
      </c>
      <c r="Q72" s="45"/>
      <c r="R72" s="45"/>
    </row>
    <row r="73" spans="1:18" ht="30" customHeight="1">
      <c r="A73" s="71" t="s">
        <v>392</v>
      </c>
      <c r="B73" s="62" t="s">
        <v>847</v>
      </c>
      <c r="C73" s="62" t="s">
        <v>608</v>
      </c>
      <c r="D73" s="62" t="s">
        <v>850</v>
      </c>
      <c r="E73" s="62" t="s">
        <v>310</v>
      </c>
      <c r="F73" s="63"/>
      <c r="G73" s="63" t="s">
        <v>753</v>
      </c>
      <c r="H73" s="74" t="s">
        <v>550</v>
      </c>
      <c r="I73" s="286">
        <v>2252473</v>
      </c>
      <c r="J73" s="287">
        <v>2500000</v>
      </c>
      <c r="K73" s="287">
        <v>372707</v>
      </c>
      <c r="L73" s="287">
        <f t="shared" si="22"/>
        <v>2127293</v>
      </c>
      <c r="M73" s="287">
        <v>2127293</v>
      </c>
      <c r="N73" s="287">
        <f t="shared" si="23"/>
        <v>1698109</v>
      </c>
      <c r="O73" s="286">
        <v>429184</v>
      </c>
      <c r="P73" s="288">
        <f t="shared" si="24"/>
        <v>0</v>
      </c>
      <c r="Q73" s="45"/>
      <c r="R73" s="45"/>
    </row>
    <row r="74" spans="1:18" ht="30" customHeight="1">
      <c r="A74" s="71" t="s">
        <v>392</v>
      </c>
      <c r="B74" s="62" t="s">
        <v>320</v>
      </c>
      <c r="C74" s="62" t="s">
        <v>243</v>
      </c>
      <c r="D74" s="62" t="s">
        <v>851</v>
      </c>
      <c r="E74" s="62" t="s">
        <v>310</v>
      </c>
      <c r="F74" s="63"/>
      <c r="G74" s="63" t="s">
        <v>754</v>
      </c>
      <c r="H74" s="75" t="s">
        <v>482</v>
      </c>
      <c r="I74" s="286">
        <v>5399999</v>
      </c>
      <c r="J74" s="287">
        <v>5500000</v>
      </c>
      <c r="K74" s="287">
        <v>0</v>
      </c>
      <c r="L74" s="287">
        <f t="shared" si="22"/>
        <v>5500000</v>
      </c>
      <c r="M74" s="287">
        <v>5500000</v>
      </c>
      <c r="N74" s="287">
        <f t="shared" si="23"/>
        <v>4376802</v>
      </c>
      <c r="O74" s="286">
        <v>1123198</v>
      </c>
      <c r="P74" s="288">
        <f t="shared" si="24"/>
        <v>0</v>
      </c>
      <c r="Q74" s="45"/>
      <c r="R74" s="45"/>
    </row>
    <row r="75" spans="1:18" ht="30" customHeight="1">
      <c r="A75" s="71" t="s">
        <v>392</v>
      </c>
      <c r="B75" s="62" t="s">
        <v>58</v>
      </c>
      <c r="C75" s="62" t="s">
        <v>60</v>
      </c>
      <c r="D75" s="62" t="s">
        <v>852</v>
      </c>
      <c r="E75" s="62" t="s">
        <v>310</v>
      </c>
      <c r="F75" s="63"/>
      <c r="G75" s="63" t="s">
        <v>755</v>
      </c>
      <c r="H75" s="75" t="s">
        <v>551</v>
      </c>
      <c r="I75" s="286">
        <v>8650552</v>
      </c>
      <c r="J75" s="287">
        <v>12000000</v>
      </c>
      <c r="K75" s="287">
        <v>4112232</v>
      </c>
      <c r="L75" s="287">
        <f t="shared" si="22"/>
        <v>7887768</v>
      </c>
      <c r="M75" s="287">
        <v>7887768</v>
      </c>
      <c r="N75" s="287">
        <f t="shared" si="23"/>
        <v>6563150</v>
      </c>
      <c r="O75" s="286">
        <v>1324618</v>
      </c>
      <c r="P75" s="288">
        <f t="shared" si="24"/>
        <v>0</v>
      </c>
      <c r="Q75" s="45"/>
      <c r="R75" s="45"/>
    </row>
    <row r="76" spans="1:19" ht="39.75" customHeight="1">
      <c r="A76" s="36" t="s">
        <v>78</v>
      </c>
      <c r="B76" s="26"/>
      <c r="C76" s="26"/>
      <c r="D76" s="26"/>
      <c r="E76" s="26"/>
      <c r="F76" s="26"/>
      <c r="G76" s="26"/>
      <c r="H76" s="37"/>
      <c r="I76" s="280">
        <f aca="true" t="shared" si="25" ref="I76:P76">SUM(I77:I79)</f>
        <v>59076819</v>
      </c>
      <c r="J76" s="281">
        <f t="shared" si="25"/>
        <v>67330000</v>
      </c>
      <c r="K76" s="281">
        <f t="shared" si="25"/>
        <v>2326409</v>
      </c>
      <c r="L76" s="281">
        <f t="shared" si="25"/>
        <v>65003591</v>
      </c>
      <c r="M76" s="281">
        <f t="shared" si="25"/>
        <v>65003591</v>
      </c>
      <c r="N76" s="281">
        <f t="shared" si="25"/>
        <v>64950973</v>
      </c>
      <c r="O76" s="281">
        <f t="shared" si="25"/>
        <v>52618</v>
      </c>
      <c r="P76" s="282">
        <f t="shared" si="25"/>
        <v>0</v>
      </c>
      <c r="Q76" s="87"/>
      <c r="R76" s="87"/>
      <c r="S76" s="25"/>
    </row>
    <row r="77" spans="1:18" ht="30" customHeight="1">
      <c r="A77" s="71" t="s">
        <v>392</v>
      </c>
      <c r="B77" s="62" t="s">
        <v>600</v>
      </c>
      <c r="C77" s="62" t="s">
        <v>622</v>
      </c>
      <c r="D77" s="62" t="s">
        <v>603</v>
      </c>
      <c r="E77" s="62" t="s">
        <v>310</v>
      </c>
      <c r="F77" s="63"/>
      <c r="G77" s="63" t="s">
        <v>212</v>
      </c>
      <c r="H77" s="75" t="s">
        <v>690</v>
      </c>
      <c r="I77" s="286">
        <v>33381902</v>
      </c>
      <c r="J77" s="287">
        <v>37900000</v>
      </c>
      <c r="K77" s="287">
        <v>517584</v>
      </c>
      <c r="L77" s="287">
        <f>J77-K77</f>
        <v>37382416</v>
      </c>
      <c r="M77" s="287">
        <v>37382416</v>
      </c>
      <c r="N77" s="287">
        <f>M77-O77</f>
        <v>37381046</v>
      </c>
      <c r="O77" s="286">
        <v>1370</v>
      </c>
      <c r="P77" s="288">
        <f>L77-M77</f>
        <v>0</v>
      </c>
      <c r="Q77" s="45"/>
      <c r="R77" s="45"/>
    </row>
    <row r="78" spans="1:18" ht="30" customHeight="1">
      <c r="A78" s="71" t="s">
        <v>392</v>
      </c>
      <c r="B78" s="62" t="s">
        <v>601</v>
      </c>
      <c r="C78" s="62" t="s">
        <v>622</v>
      </c>
      <c r="D78" s="62" t="s">
        <v>604</v>
      </c>
      <c r="E78" s="62" t="s">
        <v>310</v>
      </c>
      <c r="F78" s="63"/>
      <c r="G78" s="63" t="s">
        <v>213</v>
      </c>
      <c r="H78" s="75" t="s">
        <v>691</v>
      </c>
      <c r="I78" s="286">
        <v>14712822</v>
      </c>
      <c r="J78" s="287">
        <v>19400000</v>
      </c>
      <c r="K78" s="287">
        <v>1022168</v>
      </c>
      <c r="L78" s="287">
        <f>J78-K78</f>
        <v>18377832</v>
      </c>
      <c r="M78" s="287">
        <v>18377832</v>
      </c>
      <c r="N78" s="287">
        <f>M78-O78</f>
        <v>18335744</v>
      </c>
      <c r="O78" s="286">
        <v>42088</v>
      </c>
      <c r="P78" s="288">
        <f>L78-M78</f>
        <v>0</v>
      </c>
      <c r="Q78" s="45"/>
      <c r="R78" s="45"/>
    </row>
    <row r="79" spans="1:18" ht="30" customHeight="1">
      <c r="A79" s="71" t="s">
        <v>392</v>
      </c>
      <c r="B79" s="62" t="s">
        <v>602</v>
      </c>
      <c r="C79" s="62" t="s">
        <v>622</v>
      </c>
      <c r="D79" s="62" t="s">
        <v>605</v>
      </c>
      <c r="E79" s="62" t="s">
        <v>310</v>
      </c>
      <c r="F79" s="63"/>
      <c r="G79" s="63" t="s">
        <v>214</v>
      </c>
      <c r="H79" s="74" t="s">
        <v>692</v>
      </c>
      <c r="I79" s="286">
        <v>10982095</v>
      </c>
      <c r="J79" s="287">
        <v>10030000</v>
      </c>
      <c r="K79" s="287">
        <v>786657</v>
      </c>
      <c r="L79" s="287">
        <f>J79-K79</f>
        <v>9243343</v>
      </c>
      <c r="M79" s="287">
        <v>9243343</v>
      </c>
      <c r="N79" s="287">
        <f>M79-O79</f>
        <v>9234183</v>
      </c>
      <c r="O79" s="286">
        <v>9160</v>
      </c>
      <c r="P79" s="288">
        <f>L79-M79</f>
        <v>0</v>
      </c>
      <c r="Q79" s="45"/>
      <c r="R79" s="45"/>
    </row>
    <row r="80" spans="1:18" ht="39.75" customHeight="1">
      <c r="A80" s="36" t="s">
        <v>693</v>
      </c>
      <c r="B80" s="26"/>
      <c r="C80" s="26"/>
      <c r="D80" s="26"/>
      <c r="E80" s="26"/>
      <c r="F80" s="26"/>
      <c r="G80" s="26"/>
      <c r="H80" s="37"/>
      <c r="I80" s="280">
        <f aca="true" t="shared" si="26" ref="I80:P80">SUM(I81)</f>
        <v>48263211</v>
      </c>
      <c r="J80" s="281">
        <f t="shared" si="26"/>
        <v>58037648</v>
      </c>
      <c r="K80" s="281">
        <f t="shared" si="26"/>
        <v>29736</v>
      </c>
      <c r="L80" s="281">
        <f t="shared" si="26"/>
        <v>58007912</v>
      </c>
      <c r="M80" s="281">
        <f t="shared" si="26"/>
        <v>58007912</v>
      </c>
      <c r="N80" s="281">
        <f t="shared" si="26"/>
        <v>49813243</v>
      </c>
      <c r="O80" s="281">
        <f t="shared" si="26"/>
        <v>8194669</v>
      </c>
      <c r="P80" s="282">
        <f t="shared" si="26"/>
        <v>0</v>
      </c>
      <c r="Q80" s="45"/>
      <c r="R80" s="45"/>
    </row>
    <row r="81" spans="1:18" ht="30" customHeight="1">
      <c r="A81" s="71" t="s">
        <v>392</v>
      </c>
      <c r="B81" s="62" t="s">
        <v>606</v>
      </c>
      <c r="C81" s="62" t="s">
        <v>622</v>
      </c>
      <c r="D81" s="62" t="s">
        <v>607</v>
      </c>
      <c r="E81" s="62" t="s">
        <v>310</v>
      </c>
      <c r="F81" s="63"/>
      <c r="G81" s="63" t="s">
        <v>215</v>
      </c>
      <c r="H81" s="75" t="s">
        <v>362</v>
      </c>
      <c r="I81" s="286">
        <v>48263211</v>
      </c>
      <c r="J81" s="287">
        <v>58037648</v>
      </c>
      <c r="K81" s="287">
        <v>29736</v>
      </c>
      <c r="L81" s="287">
        <f>J81-K81</f>
        <v>58007912</v>
      </c>
      <c r="M81" s="287">
        <v>58007912</v>
      </c>
      <c r="N81" s="287">
        <f>M81-O81</f>
        <v>49813243</v>
      </c>
      <c r="O81" s="286">
        <v>8194669</v>
      </c>
      <c r="P81" s="288">
        <f>L81-M81</f>
        <v>0</v>
      </c>
      <c r="Q81" s="45"/>
      <c r="R81" s="45"/>
    </row>
    <row r="82" spans="1:18" ht="39.75" customHeight="1">
      <c r="A82" s="36" t="s">
        <v>839</v>
      </c>
      <c r="B82" s="26"/>
      <c r="C82" s="26"/>
      <c r="D82" s="26"/>
      <c r="E82" s="26"/>
      <c r="F82" s="26"/>
      <c r="G82" s="26"/>
      <c r="H82" s="37"/>
      <c r="I82" s="280">
        <f aca="true" t="shared" si="27" ref="I82:P82">SUM(I83)</f>
        <v>9419</v>
      </c>
      <c r="J82" s="281">
        <f t="shared" si="27"/>
        <v>35640</v>
      </c>
      <c r="K82" s="281">
        <f t="shared" si="27"/>
        <v>19272</v>
      </c>
      <c r="L82" s="281">
        <f t="shared" si="27"/>
        <v>16368</v>
      </c>
      <c r="M82" s="281">
        <f t="shared" si="27"/>
        <v>16368</v>
      </c>
      <c r="N82" s="281">
        <f t="shared" si="27"/>
        <v>16368</v>
      </c>
      <c r="O82" s="281">
        <f t="shared" si="27"/>
        <v>0</v>
      </c>
      <c r="P82" s="282">
        <f t="shared" si="27"/>
        <v>0</v>
      </c>
      <c r="Q82" s="87"/>
      <c r="R82" s="87"/>
    </row>
    <row r="83" spans="1:18" ht="30" customHeight="1">
      <c r="A83" s="71" t="s">
        <v>393</v>
      </c>
      <c r="B83" s="62" t="s">
        <v>297</v>
      </c>
      <c r="C83" s="62" t="s">
        <v>301</v>
      </c>
      <c r="D83" s="62" t="s">
        <v>309</v>
      </c>
      <c r="E83" s="62" t="s">
        <v>310</v>
      </c>
      <c r="F83" s="63"/>
      <c r="G83" s="63" t="s">
        <v>231</v>
      </c>
      <c r="H83" s="73" t="s">
        <v>712</v>
      </c>
      <c r="I83" s="286">
        <v>9419</v>
      </c>
      <c r="J83" s="287">
        <v>35640</v>
      </c>
      <c r="K83" s="287">
        <v>19272</v>
      </c>
      <c r="L83" s="287">
        <f>J83-K83</f>
        <v>16368</v>
      </c>
      <c r="M83" s="287">
        <v>16368</v>
      </c>
      <c r="N83" s="287">
        <f>M83-O83</f>
        <v>16368</v>
      </c>
      <c r="O83" s="286">
        <v>0</v>
      </c>
      <c r="P83" s="288">
        <f>L83-M83</f>
        <v>0</v>
      </c>
      <c r="Q83" s="45"/>
      <c r="R83" s="45"/>
    </row>
    <row r="84" spans="1:18" ht="39.75" customHeight="1">
      <c r="A84" s="36" t="s">
        <v>697</v>
      </c>
      <c r="B84" s="26"/>
      <c r="C84" s="26"/>
      <c r="D84" s="26"/>
      <c r="E84" s="26"/>
      <c r="F84" s="26"/>
      <c r="G84" s="26"/>
      <c r="H84" s="37"/>
      <c r="I84" s="280">
        <f aca="true" t="shared" si="28" ref="I84:P84">SUM(I85:I99)</f>
        <v>167735655</v>
      </c>
      <c r="J84" s="280">
        <f t="shared" si="28"/>
        <v>221424593</v>
      </c>
      <c r="K84" s="280">
        <f t="shared" si="28"/>
        <v>141661447</v>
      </c>
      <c r="L84" s="280">
        <f t="shared" si="28"/>
        <v>79763146</v>
      </c>
      <c r="M84" s="280">
        <f t="shared" si="28"/>
        <v>79300934</v>
      </c>
      <c r="N84" s="280">
        <f t="shared" si="28"/>
        <v>4814059</v>
      </c>
      <c r="O84" s="280">
        <f t="shared" si="28"/>
        <v>74486875</v>
      </c>
      <c r="P84" s="282">
        <f t="shared" si="28"/>
        <v>462212</v>
      </c>
      <c r="Q84" s="45"/>
      <c r="R84" s="45"/>
    </row>
    <row r="85" spans="1:18" ht="30" customHeight="1">
      <c r="A85" s="71" t="s">
        <v>392</v>
      </c>
      <c r="B85" s="62" t="s">
        <v>616</v>
      </c>
      <c r="C85" s="62" t="s">
        <v>60</v>
      </c>
      <c r="D85" s="62" t="s">
        <v>849</v>
      </c>
      <c r="E85" s="62" t="s">
        <v>608</v>
      </c>
      <c r="F85" s="63"/>
      <c r="G85" s="63" t="s">
        <v>628</v>
      </c>
      <c r="H85" s="74" t="s">
        <v>947</v>
      </c>
      <c r="I85" s="286">
        <v>0</v>
      </c>
      <c r="J85" s="287">
        <v>0</v>
      </c>
      <c r="K85" s="287">
        <v>0</v>
      </c>
      <c r="L85" s="287">
        <f aca="true" t="shared" si="29" ref="L85:L99">J85-K85</f>
        <v>0</v>
      </c>
      <c r="M85" s="287">
        <v>0</v>
      </c>
      <c r="N85" s="287">
        <f aca="true" t="shared" si="30" ref="N85:N99">M85-O85</f>
        <v>0</v>
      </c>
      <c r="O85" s="286">
        <v>0</v>
      </c>
      <c r="P85" s="288">
        <f aca="true" t="shared" si="31" ref="P85:P99">L85-M85</f>
        <v>0</v>
      </c>
      <c r="Q85" s="45"/>
      <c r="R85" s="45"/>
    </row>
    <row r="86" spans="1:18" ht="30" customHeight="1">
      <c r="A86" s="71" t="s">
        <v>392</v>
      </c>
      <c r="B86" s="62" t="s">
        <v>847</v>
      </c>
      <c r="C86" s="62" t="s">
        <v>608</v>
      </c>
      <c r="D86" s="62" t="s">
        <v>850</v>
      </c>
      <c r="E86" s="62" t="s">
        <v>62</v>
      </c>
      <c r="F86" s="63"/>
      <c r="G86" s="63" t="s">
        <v>629</v>
      </c>
      <c r="H86" s="74" t="s">
        <v>550</v>
      </c>
      <c r="I86" s="286">
        <v>0</v>
      </c>
      <c r="J86" s="287">
        <v>90000</v>
      </c>
      <c r="K86" s="287">
        <v>90000</v>
      </c>
      <c r="L86" s="287">
        <f t="shared" si="29"/>
        <v>0</v>
      </c>
      <c r="M86" s="287">
        <v>0</v>
      </c>
      <c r="N86" s="287">
        <f t="shared" si="30"/>
        <v>0</v>
      </c>
      <c r="O86" s="286">
        <v>0</v>
      </c>
      <c r="P86" s="288">
        <f t="shared" si="31"/>
        <v>0</v>
      </c>
      <c r="Q86" s="45"/>
      <c r="R86" s="45"/>
    </row>
    <row r="87" spans="1:18" ht="30" customHeight="1">
      <c r="A87" s="71" t="s">
        <v>392</v>
      </c>
      <c r="B87" s="62" t="s">
        <v>606</v>
      </c>
      <c r="C87" s="62" t="s">
        <v>310</v>
      </c>
      <c r="D87" s="62" t="s">
        <v>854</v>
      </c>
      <c r="E87" s="62" t="s">
        <v>856</v>
      </c>
      <c r="F87" s="63"/>
      <c r="G87" s="63" t="s">
        <v>630</v>
      </c>
      <c r="H87" s="74" t="s">
        <v>383</v>
      </c>
      <c r="I87" s="286">
        <v>0</v>
      </c>
      <c r="J87" s="287">
        <v>0</v>
      </c>
      <c r="K87" s="287">
        <v>0</v>
      </c>
      <c r="L87" s="287">
        <f t="shared" si="29"/>
        <v>0</v>
      </c>
      <c r="M87" s="287">
        <v>0</v>
      </c>
      <c r="N87" s="287">
        <f t="shared" si="30"/>
        <v>0</v>
      </c>
      <c r="O87" s="286">
        <v>0</v>
      </c>
      <c r="P87" s="288">
        <f t="shared" si="31"/>
        <v>0</v>
      </c>
      <c r="Q87" s="45"/>
      <c r="R87" s="45"/>
    </row>
    <row r="88" spans="1:18" ht="30" customHeight="1">
      <c r="A88" s="71" t="s">
        <v>392</v>
      </c>
      <c r="B88" s="62" t="s">
        <v>46</v>
      </c>
      <c r="C88" s="62" t="s">
        <v>853</v>
      </c>
      <c r="D88" s="62" t="s">
        <v>855</v>
      </c>
      <c r="E88" s="62" t="s">
        <v>608</v>
      </c>
      <c r="F88" s="63"/>
      <c r="G88" s="63" t="s">
        <v>631</v>
      </c>
      <c r="H88" s="74" t="s">
        <v>483</v>
      </c>
      <c r="I88" s="286">
        <v>0</v>
      </c>
      <c r="J88" s="287">
        <v>0</v>
      </c>
      <c r="K88" s="287">
        <v>0</v>
      </c>
      <c r="L88" s="287">
        <f t="shared" si="29"/>
        <v>0</v>
      </c>
      <c r="M88" s="287">
        <v>0</v>
      </c>
      <c r="N88" s="287">
        <f t="shared" si="30"/>
        <v>0</v>
      </c>
      <c r="O88" s="286">
        <v>0</v>
      </c>
      <c r="P88" s="288">
        <f t="shared" si="31"/>
        <v>0</v>
      </c>
      <c r="Q88" s="45"/>
      <c r="R88" s="45"/>
    </row>
    <row r="89" spans="1:18" ht="30" customHeight="1">
      <c r="A89" s="71" t="s">
        <v>392</v>
      </c>
      <c r="B89" s="62" t="s">
        <v>58</v>
      </c>
      <c r="C89" s="62" t="s">
        <v>608</v>
      </c>
      <c r="D89" s="62" t="s">
        <v>82</v>
      </c>
      <c r="E89" s="62" t="s">
        <v>478</v>
      </c>
      <c r="F89" s="63"/>
      <c r="G89" s="63" t="s">
        <v>514</v>
      </c>
      <c r="H89" s="74" t="s">
        <v>711</v>
      </c>
      <c r="I89" s="286">
        <v>0</v>
      </c>
      <c r="J89" s="287">
        <v>405000</v>
      </c>
      <c r="K89" s="287">
        <v>405000</v>
      </c>
      <c r="L89" s="287">
        <f t="shared" si="29"/>
        <v>0</v>
      </c>
      <c r="M89" s="287">
        <v>0</v>
      </c>
      <c r="N89" s="287">
        <f t="shared" si="30"/>
        <v>0</v>
      </c>
      <c r="O89" s="286">
        <v>0</v>
      </c>
      <c r="P89" s="288">
        <f t="shared" si="31"/>
        <v>0</v>
      </c>
      <c r="Q89" s="45"/>
      <c r="R89" s="45"/>
    </row>
    <row r="90" spans="1:18" ht="30" customHeight="1">
      <c r="A90" s="71" t="s">
        <v>392</v>
      </c>
      <c r="B90" s="62" t="s">
        <v>47</v>
      </c>
      <c r="C90" s="62" t="s">
        <v>608</v>
      </c>
      <c r="D90" s="62" t="s">
        <v>83</v>
      </c>
      <c r="E90" s="62" t="s">
        <v>478</v>
      </c>
      <c r="F90" s="63"/>
      <c r="G90" s="63" t="s">
        <v>515</v>
      </c>
      <c r="H90" s="74" t="s">
        <v>664</v>
      </c>
      <c r="I90" s="286">
        <v>248000</v>
      </c>
      <c r="J90" s="287">
        <v>680000</v>
      </c>
      <c r="K90" s="287">
        <v>680000</v>
      </c>
      <c r="L90" s="287">
        <f t="shared" si="29"/>
        <v>0</v>
      </c>
      <c r="M90" s="287">
        <v>0</v>
      </c>
      <c r="N90" s="287">
        <f t="shared" si="30"/>
        <v>0</v>
      </c>
      <c r="O90" s="286">
        <v>0</v>
      </c>
      <c r="P90" s="288">
        <f t="shared" si="31"/>
        <v>0</v>
      </c>
      <c r="Q90" s="45"/>
      <c r="R90" s="45"/>
    </row>
    <row r="91" spans="1:18" ht="30" customHeight="1">
      <c r="A91" s="71" t="s">
        <v>392</v>
      </c>
      <c r="B91" s="62" t="s">
        <v>47</v>
      </c>
      <c r="C91" s="62" t="s">
        <v>608</v>
      </c>
      <c r="D91" s="62" t="s">
        <v>84</v>
      </c>
      <c r="E91" s="62" t="s">
        <v>480</v>
      </c>
      <c r="F91" s="63"/>
      <c r="G91" s="63" t="s">
        <v>516</v>
      </c>
      <c r="H91" s="74" t="s">
        <v>665</v>
      </c>
      <c r="I91" s="286">
        <v>4550000</v>
      </c>
      <c r="J91" s="287">
        <v>19888000</v>
      </c>
      <c r="K91" s="287">
        <v>18204000</v>
      </c>
      <c r="L91" s="287">
        <f t="shared" si="29"/>
        <v>1684000</v>
      </c>
      <c r="M91" s="287">
        <v>1684000</v>
      </c>
      <c r="N91" s="287">
        <f t="shared" si="30"/>
        <v>0</v>
      </c>
      <c r="O91" s="286">
        <v>1684000</v>
      </c>
      <c r="P91" s="288">
        <f t="shared" si="31"/>
        <v>0</v>
      </c>
      <c r="Q91" s="45"/>
      <c r="R91" s="45"/>
    </row>
    <row r="92" spans="1:18" ht="30" customHeight="1">
      <c r="A92" s="71" t="s">
        <v>392</v>
      </c>
      <c r="B92" s="62" t="s">
        <v>47</v>
      </c>
      <c r="C92" s="62" t="s">
        <v>586</v>
      </c>
      <c r="D92" s="62" t="s">
        <v>587</v>
      </c>
      <c r="E92" s="62" t="s">
        <v>857</v>
      </c>
      <c r="F92" s="63"/>
      <c r="G92" s="63" t="s">
        <v>505</v>
      </c>
      <c r="H92" s="74" t="s">
        <v>941</v>
      </c>
      <c r="I92" s="286">
        <v>1179707</v>
      </c>
      <c r="J92" s="287">
        <v>10030461</v>
      </c>
      <c r="K92" s="287">
        <v>6275402</v>
      </c>
      <c r="L92" s="287">
        <f t="shared" si="29"/>
        <v>3755059</v>
      </c>
      <c r="M92" s="287">
        <v>3755059</v>
      </c>
      <c r="N92" s="287">
        <f t="shared" si="30"/>
        <v>3</v>
      </c>
      <c r="O92" s="286">
        <v>3755056</v>
      </c>
      <c r="P92" s="288">
        <f t="shared" si="31"/>
        <v>0</v>
      </c>
      <c r="Q92" s="45"/>
      <c r="R92" s="45"/>
    </row>
    <row r="93" spans="1:18" ht="30" customHeight="1">
      <c r="A93" s="71" t="s">
        <v>392</v>
      </c>
      <c r="B93" s="62" t="s">
        <v>47</v>
      </c>
      <c r="C93" s="62" t="s">
        <v>586</v>
      </c>
      <c r="D93" s="62" t="s">
        <v>587</v>
      </c>
      <c r="E93" s="62" t="s">
        <v>462</v>
      </c>
      <c r="F93" s="63"/>
      <c r="G93" s="63" t="s">
        <v>72</v>
      </c>
      <c r="H93" s="74" t="s">
        <v>941</v>
      </c>
      <c r="I93" s="286">
        <v>0</v>
      </c>
      <c r="J93" s="287">
        <v>530000</v>
      </c>
      <c r="K93" s="287">
        <v>530000</v>
      </c>
      <c r="L93" s="287">
        <f t="shared" si="29"/>
        <v>0</v>
      </c>
      <c r="M93" s="287">
        <v>0</v>
      </c>
      <c r="N93" s="287">
        <f t="shared" si="30"/>
        <v>0</v>
      </c>
      <c r="O93" s="286">
        <v>0</v>
      </c>
      <c r="P93" s="288">
        <f t="shared" si="31"/>
        <v>0</v>
      </c>
      <c r="Q93" s="45"/>
      <c r="R93" s="45"/>
    </row>
    <row r="94" spans="1:18" ht="30" customHeight="1">
      <c r="A94" s="71" t="s">
        <v>392</v>
      </c>
      <c r="B94" s="62" t="s">
        <v>47</v>
      </c>
      <c r="C94" s="62" t="s">
        <v>586</v>
      </c>
      <c r="D94" s="62" t="s">
        <v>588</v>
      </c>
      <c r="E94" s="62" t="s">
        <v>858</v>
      </c>
      <c r="F94" s="63"/>
      <c r="G94" s="63" t="s">
        <v>507</v>
      </c>
      <c r="H94" s="74" t="s">
        <v>942</v>
      </c>
      <c r="I94" s="286">
        <v>4894000</v>
      </c>
      <c r="J94" s="287">
        <v>2545000</v>
      </c>
      <c r="K94" s="287">
        <v>1884750</v>
      </c>
      <c r="L94" s="287">
        <f t="shared" si="29"/>
        <v>660250</v>
      </c>
      <c r="M94" s="287">
        <v>660250</v>
      </c>
      <c r="N94" s="287">
        <f t="shared" si="30"/>
        <v>0</v>
      </c>
      <c r="O94" s="286">
        <v>660250</v>
      </c>
      <c r="P94" s="288">
        <f t="shared" si="31"/>
        <v>0</v>
      </c>
      <c r="Q94" s="45"/>
      <c r="R94" s="45"/>
    </row>
    <row r="95" spans="1:18" ht="30" customHeight="1">
      <c r="A95" s="71" t="s">
        <v>392</v>
      </c>
      <c r="B95" s="62" t="s">
        <v>47</v>
      </c>
      <c r="C95" s="62" t="s">
        <v>586</v>
      </c>
      <c r="D95" s="62" t="s">
        <v>589</v>
      </c>
      <c r="E95" s="62" t="s">
        <v>859</v>
      </c>
      <c r="F95" s="63"/>
      <c r="G95" s="63" t="s">
        <v>509</v>
      </c>
      <c r="H95" s="74" t="s">
        <v>943</v>
      </c>
      <c r="I95" s="286">
        <v>7434862</v>
      </c>
      <c r="J95" s="287">
        <v>22304527</v>
      </c>
      <c r="K95" s="287">
        <v>11901353</v>
      </c>
      <c r="L95" s="287">
        <f t="shared" si="29"/>
        <v>10403174</v>
      </c>
      <c r="M95" s="287">
        <v>10403174</v>
      </c>
      <c r="N95" s="287">
        <f t="shared" si="30"/>
        <v>1401540</v>
      </c>
      <c r="O95" s="286">
        <v>9001634</v>
      </c>
      <c r="P95" s="288">
        <f t="shared" si="31"/>
        <v>0</v>
      </c>
      <c r="Q95" s="45"/>
      <c r="R95" s="45"/>
    </row>
    <row r="96" spans="1:18" ht="30" customHeight="1">
      <c r="A96" s="71" t="s">
        <v>392</v>
      </c>
      <c r="B96" s="62" t="s">
        <v>47</v>
      </c>
      <c r="C96" s="62" t="s">
        <v>586</v>
      </c>
      <c r="D96" s="62" t="s">
        <v>590</v>
      </c>
      <c r="E96" s="62" t="s">
        <v>860</v>
      </c>
      <c r="F96" s="63"/>
      <c r="G96" s="63" t="s">
        <v>73</v>
      </c>
      <c r="H96" s="74" t="s">
        <v>945</v>
      </c>
      <c r="I96" s="286">
        <v>3083926</v>
      </c>
      <c r="J96" s="287">
        <v>9030802</v>
      </c>
      <c r="K96" s="287">
        <v>2718842</v>
      </c>
      <c r="L96" s="287">
        <f t="shared" si="29"/>
        <v>6311960</v>
      </c>
      <c r="M96" s="287">
        <v>6311960</v>
      </c>
      <c r="N96" s="287">
        <f t="shared" si="30"/>
        <v>0</v>
      </c>
      <c r="O96" s="286">
        <v>6311960</v>
      </c>
      <c r="P96" s="288">
        <f t="shared" si="31"/>
        <v>0</v>
      </c>
      <c r="Q96" s="45"/>
      <c r="R96" s="45"/>
    </row>
    <row r="97" spans="1:18" ht="30" customHeight="1">
      <c r="A97" s="71" t="s">
        <v>392</v>
      </c>
      <c r="B97" s="62" t="s">
        <v>47</v>
      </c>
      <c r="C97" s="62" t="s">
        <v>586</v>
      </c>
      <c r="D97" s="62" t="s">
        <v>590</v>
      </c>
      <c r="E97" s="62" t="s">
        <v>463</v>
      </c>
      <c r="F97" s="63"/>
      <c r="G97" s="63" t="s">
        <v>74</v>
      </c>
      <c r="H97" s="74" t="s">
        <v>945</v>
      </c>
      <c r="I97" s="286">
        <v>0</v>
      </c>
      <c r="J97" s="287">
        <v>5711131</v>
      </c>
      <c r="K97" s="287">
        <v>5131989</v>
      </c>
      <c r="L97" s="287">
        <f t="shared" si="29"/>
        <v>579142</v>
      </c>
      <c r="M97" s="287">
        <v>579142</v>
      </c>
      <c r="N97" s="287">
        <f t="shared" si="30"/>
        <v>0</v>
      </c>
      <c r="O97" s="286">
        <v>579142</v>
      </c>
      <c r="P97" s="288">
        <f t="shared" si="31"/>
        <v>0</v>
      </c>
      <c r="Q97" s="45"/>
      <c r="R97" s="45"/>
    </row>
    <row r="98" spans="1:18" ht="30" customHeight="1">
      <c r="A98" s="71" t="s">
        <v>392</v>
      </c>
      <c r="B98" s="62" t="s">
        <v>47</v>
      </c>
      <c r="C98" s="62" t="s">
        <v>586</v>
      </c>
      <c r="D98" s="62" t="s">
        <v>591</v>
      </c>
      <c r="E98" s="62" t="s">
        <v>861</v>
      </c>
      <c r="F98" s="63"/>
      <c r="G98" s="63" t="s">
        <v>75</v>
      </c>
      <c r="H98" s="73" t="s">
        <v>713</v>
      </c>
      <c r="I98" s="286">
        <v>146345160</v>
      </c>
      <c r="J98" s="287">
        <v>150164672</v>
      </c>
      <c r="K98" s="287">
        <f>131263702-90000-405000-680000-18204000-6275402-530000-1884750-11901353-2718842-5131989-45000+10190199+207546</f>
        <v>93795111</v>
      </c>
      <c r="L98" s="287">
        <f t="shared" si="29"/>
        <v>56369561</v>
      </c>
      <c r="M98" s="287">
        <v>55907349</v>
      </c>
      <c r="N98" s="287">
        <f t="shared" si="30"/>
        <v>3412516</v>
      </c>
      <c r="O98" s="286">
        <v>52494833</v>
      </c>
      <c r="P98" s="288">
        <f t="shared" si="31"/>
        <v>462212</v>
      </c>
      <c r="Q98" s="45"/>
      <c r="R98" s="45"/>
    </row>
    <row r="99" spans="1:18" ht="30" customHeight="1">
      <c r="A99" s="71" t="s">
        <v>392</v>
      </c>
      <c r="B99" s="62" t="s">
        <v>46</v>
      </c>
      <c r="C99" s="62" t="s">
        <v>48</v>
      </c>
      <c r="D99" s="62" t="s">
        <v>49</v>
      </c>
      <c r="E99" s="62" t="s">
        <v>856</v>
      </c>
      <c r="F99" s="63"/>
      <c r="G99" s="63" t="s">
        <v>370</v>
      </c>
      <c r="H99" s="74" t="s">
        <v>869</v>
      </c>
      <c r="I99" s="286">
        <v>0</v>
      </c>
      <c r="J99" s="287">
        <v>45000</v>
      </c>
      <c r="K99" s="287">
        <v>45000</v>
      </c>
      <c r="L99" s="287">
        <f t="shared" si="29"/>
        <v>0</v>
      </c>
      <c r="M99" s="287">
        <v>0</v>
      </c>
      <c r="N99" s="287">
        <f t="shared" si="30"/>
        <v>0</v>
      </c>
      <c r="O99" s="286">
        <v>0</v>
      </c>
      <c r="P99" s="288">
        <f t="shared" si="31"/>
        <v>0</v>
      </c>
      <c r="Q99" s="45"/>
      <c r="R99" s="45"/>
    </row>
    <row r="100" spans="1:18" ht="15" customHeight="1" thickBot="1">
      <c r="A100" s="152"/>
      <c r="B100" s="153"/>
      <c r="C100" s="153"/>
      <c r="D100" s="153"/>
      <c r="E100" s="153"/>
      <c r="F100" s="153"/>
      <c r="G100" s="153"/>
      <c r="H100" s="154"/>
      <c r="I100" s="155"/>
      <c r="J100" s="155"/>
      <c r="K100" s="155"/>
      <c r="L100" s="155"/>
      <c r="M100" s="155"/>
      <c r="N100" s="155"/>
      <c r="O100" s="155"/>
      <c r="P100" s="156"/>
      <c r="Q100" s="45"/>
      <c r="R100" s="45"/>
    </row>
    <row r="101" spans="1:18" ht="27" thickTop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7"/>
      <c r="M101" s="77"/>
      <c r="N101" s="77"/>
      <c r="O101" s="61"/>
      <c r="P101" s="44"/>
      <c r="Q101" s="45"/>
      <c r="R101" s="45"/>
    </row>
    <row r="102" spans="1:15" ht="26.25">
      <c r="A102" s="3"/>
      <c r="B102" s="3"/>
      <c r="C102" s="3"/>
      <c r="D102" s="3"/>
      <c r="E102" s="3"/>
      <c r="F102" s="3"/>
      <c r="G102" s="3"/>
      <c r="H102" s="1"/>
      <c r="I102" s="4"/>
      <c r="J102" s="1"/>
      <c r="K102" s="1"/>
      <c r="L102" s="1"/>
      <c r="M102" s="1"/>
      <c r="N102" s="1"/>
      <c r="O102" s="1"/>
    </row>
    <row r="103" spans="1:15" ht="25.5">
      <c r="A103" s="3"/>
      <c r="B103" s="3"/>
      <c r="C103" s="3"/>
      <c r="D103" s="3"/>
      <c r="E103" s="3"/>
      <c r="F103" s="3"/>
      <c r="G103" s="3"/>
      <c r="H103" s="1"/>
      <c r="I103" s="1"/>
      <c r="J103" s="1"/>
      <c r="K103" s="265"/>
      <c r="L103" s="1"/>
      <c r="M103" s="1"/>
      <c r="N103" s="1"/>
      <c r="O103" s="1"/>
    </row>
    <row r="104" spans="1:15" ht="25.5">
      <c r="A104" s="3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  <c r="N104" s="1"/>
      <c r="O104" s="1"/>
    </row>
    <row r="105" spans="1:15" ht="25.5">
      <c r="A105" s="3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  <c r="N105" s="1"/>
      <c r="O105" s="1"/>
    </row>
    <row r="106" spans="1:15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  <c r="N106" s="1"/>
      <c r="O106" s="1"/>
    </row>
    <row r="107" spans="1:15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  <c r="N107" s="1"/>
      <c r="O107" s="1"/>
    </row>
    <row r="108" spans="1:15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  <c r="N108" s="1"/>
      <c r="O108" s="1"/>
    </row>
    <row r="109" spans="1:15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</row>
    <row r="110" spans="1:15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</row>
    <row r="111" spans="1:15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</row>
    <row r="112" spans="1:15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</row>
    <row r="113" spans="1:15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  <c r="N113" s="1"/>
      <c r="O113" s="1"/>
    </row>
    <row r="114" spans="1:15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</row>
    <row r="115" spans="1:15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</row>
    <row r="116" spans="1:15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</row>
    <row r="117" spans="1:15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</row>
    <row r="118" spans="1:15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</row>
    <row r="119" spans="1:15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</row>
    <row r="120" spans="1:15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</row>
    <row r="121" spans="1:15" ht="2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</sheetData>
  <mergeCells count="9">
    <mergeCell ref="A3:P3"/>
    <mergeCell ref="J8:P8"/>
    <mergeCell ref="A5:H5"/>
    <mergeCell ref="H8:H10"/>
    <mergeCell ref="A8:F10"/>
    <mergeCell ref="A7:H7"/>
    <mergeCell ref="M9:M10"/>
    <mergeCell ref="N9:N10"/>
    <mergeCell ref="J9:J10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5"/>
  <sheetViews>
    <sheetView zoomScale="50" zoomScaleNormal="50" workbookViewId="0" topLeftCell="H1">
      <selection activeCell="O9" sqref="O9:O10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0.00390625" style="0" hidden="1" customWidth="1"/>
    <col min="7" max="7" width="108.28125" style="0" customWidth="1"/>
    <col min="8" max="8" width="27.00390625" style="0" customWidth="1"/>
    <col min="9" max="9" width="27.28125" style="0" customWidth="1"/>
    <col min="10" max="10" width="22.7109375" style="0" customWidth="1"/>
    <col min="11" max="12" width="27.00390625" style="0" customWidth="1"/>
    <col min="13" max="13" width="28.140625" style="0" customWidth="1"/>
    <col min="14" max="14" width="25.00390625" style="0" customWidth="1"/>
    <col min="15" max="15" width="25.28125" style="2" customWidth="1"/>
    <col min="17" max="17" width="25.57421875" style="0" bestFit="1" customWidth="1"/>
  </cols>
  <sheetData>
    <row r="1" spans="1:15" ht="39.75" customHeight="1">
      <c r="A1" s="165" t="s">
        <v>612</v>
      </c>
      <c r="B1" s="5"/>
      <c r="C1" s="5"/>
      <c r="D1" s="5"/>
      <c r="E1" s="5"/>
      <c r="F1" s="5"/>
      <c r="G1" s="89"/>
      <c r="H1" s="90"/>
      <c r="I1" s="90"/>
      <c r="J1" s="90"/>
      <c r="K1" s="90"/>
      <c r="L1" s="90"/>
      <c r="M1" s="263"/>
      <c r="N1" s="263"/>
      <c r="O1" s="90"/>
    </row>
    <row r="2" spans="1:15" ht="30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263"/>
      <c r="N2" s="263"/>
      <c r="O2" s="90"/>
    </row>
    <row r="3" spans="1:15" ht="39.75" customHeight="1">
      <c r="A3" s="303" t="s">
        <v>615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ht="24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264"/>
      <c r="M4" s="253"/>
      <c r="N4" s="253"/>
      <c r="O4" s="90"/>
    </row>
    <row r="5" spans="1:15" ht="42.75" customHeight="1">
      <c r="A5" s="314" t="s">
        <v>768</v>
      </c>
      <c r="B5" s="314"/>
      <c r="C5" s="314"/>
      <c r="D5" s="314"/>
      <c r="E5" s="314"/>
      <c r="F5" s="314"/>
      <c r="G5" s="314"/>
      <c r="H5" s="94"/>
      <c r="I5" s="94"/>
      <c r="J5" s="94"/>
      <c r="K5" s="94"/>
      <c r="L5" s="94"/>
      <c r="M5" s="94"/>
      <c r="N5" s="94"/>
      <c r="O5" s="94"/>
    </row>
    <row r="6" spans="1:15" ht="11.25" customHeight="1">
      <c r="A6" s="94"/>
      <c r="B6" s="94"/>
      <c r="C6" s="94"/>
      <c r="D6" s="94"/>
      <c r="E6" s="94"/>
      <c r="F6" s="94"/>
      <c r="G6" s="94"/>
      <c r="H6" s="95"/>
      <c r="I6" s="93"/>
      <c r="J6" s="93"/>
      <c r="K6" s="93"/>
      <c r="L6" s="93"/>
      <c r="M6" s="93"/>
      <c r="N6" s="93"/>
      <c r="O6" s="90"/>
    </row>
    <row r="7" spans="1:15" ht="39.75" customHeight="1" thickBot="1">
      <c r="A7" s="314" t="str">
        <f>+'De Para Anss '!A6</f>
        <v>Posição: DEZEMBRO 2002 ( FECHADO )</v>
      </c>
      <c r="B7" s="314"/>
      <c r="C7" s="314"/>
      <c r="D7" s="314"/>
      <c r="E7" s="314"/>
      <c r="F7" s="314"/>
      <c r="G7" s="314"/>
      <c r="H7" s="95"/>
      <c r="I7" s="115"/>
      <c r="J7" s="115"/>
      <c r="K7" s="115"/>
      <c r="L7" s="115"/>
      <c r="M7" s="96"/>
      <c r="N7" s="96"/>
      <c r="O7" s="168" t="s">
        <v>769</v>
      </c>
    </row>
    <row r="8" spans="1:15" s="1" customFormat="1" ht="34.5" customHeight="1" thickBot="1" thickTop="1">
      <c r="A8" s="315" t="s">
        <v>404</v>
      </c>
      <c r="B8" s="316"/>
      <c r="C8" s="316"/>
      <c r="D8" s="316"/>
      <c r="E8" s="317"/>
      <c r="F8" s="170"/>
      <c r="G8" s="304" t="s">
        <v>384</v>
      </c>
      <c r="H8" s="274" t="s">
        <v>378</v>
      </c>
      <c r="I8" s="313" t="s">
        <v>613</v>
      </c>
      <c r="J8" s="313"/>
      <c r="K8" s="313"/>
      <c r="L8" s="313"/>
      <c r="M8" s="313"/>
      <c r="N8" s="313"/>
      <c r="O8" s="313"/>
    </row>
    <row r="9" spans="1:15" s="1" customFormat="1" ht="34.5" customHeight="1" thickTop="1">
      <c r="A9" s="318"/>
      <c r="B9" s="319"/>
      <c r="C9" s="319"/>
      <c r="D9" s="319"/>
      <c r="E9" s="320"/>
      <c r="F9" s="172"/>
      <c r="G9" s="305"/>
      <c r="H9" s="275">
        <v>2001</v>
      </c>
      <c r="I9" s="313" t="s">
        <v>457</v>
      </c>
      <c r="J9" s="274" t="s">
        <v>645</v>
      </c>
      <c r="K9" s="274" t="s">
        <v>147</v>
      </c>
      <c r="L9" s="313" t="s">
        <v>609</v>
      </c>
      <c r="M9" s="313" t="s">
        <v>610</v>
      </c>
      <c r="N9" s="274" t="s">
        <v>648</v>
      </c>
      <c r="O9" s="274" t="s">
        <v>611</v>
      </c>
    </row>
    <row r="10" spans="1:15" s="1" customFormat="1" ht="34.5" customHeight="1" thickBot="1">
      <c r="A10" s="321"/>
      <c r="B10" s="322"/>
      <c r="C10" s="322"/>
      <c r="D10" s="322"/>
      <c r="E10" s="323"/>
      <c r="F10" s="173"/>
      <c r="G10" s="306"/>
      <c r="H10" s="276"/>
      <c r="I10" s="324"/>
      <c r="J10" s="276" t="s">
        <v>646</v>
      </c>
      <c r="K10" s="276" t="s">
        <v>647</v>
      </c>
      <c r="L10" s="324"/>
      <c r="M10" s="324"/>
      <c r="N10" s="276" t="s">
        <v>649</v>
      </c>
      <c r="O10" s="276" t="s">
        <v>647</v>
      </c>
    </row>
    <row r="11" spans="1:15" s="1" customFormat="1" ht="9.75" customHeight="1" thickBot="1" thickTop="1">
      <c r="A11" s="133"/>
      <c r="B11" s="133"/>
      <c r="C11" s="133"/>
      <c r="D11" s="133"/>
      <c r="E11" s="133"/>
      <c r="F11" s="133"/>
      <c r="G11" s="133"/>
      <c r="H11" s="134"/>
      <c r="I11" s="135"/>
      <c r="J11" s="135"/>
      <c r="K11" s="135"/>
      <c r="L11" s="135"/>
      <c r="M11" s="135"/>
      <c r="N11" s="135"/>
      <c r="O11" s="135"/>
    </row>
    <row r="12" spans="1:15" s="109" customFormat="1" ht="39.75" customHeight="1" thickTop="1">
      <c r="A12" s="130" t="s">
        <v>770</v>
      </c>
      <c r="B12" s="131"/>
      <c r="C12" s="131"/>
      <c r="D12" s="131"/>
      <c r="E12" s="131"/>
      <c r="F12" s="131"/>
      <c r="G12" s="132"/>
      <c r="H12" s="266">
        <f aca="true" t="shared" si="0" ref="H12:O12">SUM(H16+H25+H28+H33+H35+H40+H49+H51+H53+H55+H61+H63+H66+H68+H76+H125+H127+H132+H143+H147+H150+H152+H155+H166+H168+H170+H179+H181+H186+H192+H195+H199+H201)</f>
        <v>21976853368</v>
      </c>
      <c r="I12" s="266">
        <f t="shared" si="0"/>
        <v>25373673962</v>
      </c>
      <c r="J12" s="266">
        <f t="shared" si="0"/>
        <v>812478350</v>
      </c>
      <c r="K12" s="266">
        <f t="shared" si="0"/>
        <v>24561195612</v>
      </c>
      <c r="L12" s="266">
        <f t="shared" si="0"/>
        <v>24458954324.08</v>
      </c>
      <c r="M12" s="266">
        <f t="shared" si="0"/>
        <v>23097153982.08</v>
      </c>
      <c r="N12" s="266">
        <f t="shared" si="0"/>
        <v>1361800342</v>
      </c>
      <c r="O12" s="267">
        <f t="shared" si="0"/>
        <v>102241287.92</v>
      </c>
    </row>
    <row r="13" spans="1:15" s="109" customFormat="1" ht="39.75" customHeight="1">
      <c r="A13" s="125" t="s">
        <v>771</v>
      </c>
      <c r="B13" s="111"/>
      <c r="C13" s="111"/>
      <c r="D13" s="111"/>
      <c r="E13" s="111"/>
      <c r="F13" s="111"/>
      <c r="G13" s="112"/>
      <c r="H13" s="268">
        <f aca="true" t="shared" si="1" ref="H13:O13">SUM(H28+H33+H35+H40+H49+H51+H53+H55+H61+H63+H66+H68+H76+H125+H127+H132+H143+H147+H150+H152+H155+H166+H168+H170+H179+H181+H186+H192+H195+H199+H201)</f>
        <v>18351712097</v>
      </c>
      <c r="I13" s="268">
        <f t="shared" si="1"/>
        <v>21107937775</v>
      </c>
      <c r="J13" s="268">
        <f t="shared" si="1"/>
        <v>812478350</v>
      </c>
      <c r="K13" s="268">
        <f t="shared" si="1"/>
        <v>20295459425</v>
      </c>
      <c r="L13" s="268">
        <f t="shared" si="1"/>
        <v>20288723089.08</v>
      </c>
      <c r="M13" s="268">
        <f t="shared" si="1"/>
        <v>18965563524.08</v>
      </c>
      <c r="N13" s="268">
        <f t="shared" si="1"/>
        <v>1323159565</v>
      </c>
      <c r="O13" s="269">
        <f t="shared" si="1"/>
        <v>6736335.920000002</v>
      </c>
    </row>
    <row r="14" spans="1:15" s="109" customFormat="1" ht="39.75" customHeight="1">
      <c r="A14" s="125" t="s">
        <v>761</v>
      </c>
      <c r="B14" s="111"/>
      <c r="C14" s="111"/>
      <c r="D14" s="111"/>
      <c r="E14" s="111"/>
      <c r="F14" s="111"/>
      <c r="G14" s="112"/>
      <c r="H14" s="268">
        <f aca="true" t="shared" si="2" ref="H14:O14">SUM(H33+H154)</f>
        <v>84434114</v>
      </c>
      <c r="I14" s="268">
        <f t="shared" si="2"/>
        <v>400000000</v>
      </c>
      <c r="J14" s="268">
        <f t="shared" si="2"/>
        <v>148000000</v>
      </c>
      <c r="K14" s="268">
        <f t="shared" si="2"/>
        <v>252000000</v>
      </c>
      <c r="L14" s="268">
        <f t="shared" si="2"/>
        <v>251999968</v>
      </c>
      <c r="M14" s="268">
        <f t="shared" si="2"/>
        <v>216244798</v>
      </c>
      <c r="N14" s="268">
        <f t="shared" si="2"/>
        <v>35755170</v>
      </c>
      <c r="O14" s="269">
        <f t="shared" si="2"/>
        <v>32</v>
      </c>
    </row>
    <row r="15" spans="1:15" s="1" customFormat="1" ht="9.75" customHeight="1">
      <c r="A15" s="126"/>
      <c r="B15" s="98"/>
      <c r="C15" s="98"/>
      <c r="D15" s="98"/>
      <c r="E15" s="98"/>
      <c r="F15" s="98"/>
      <c r="G15" s="98"/>
      <c r="H15" s="99"/>
      <c r="I15" s="100"/>
      <c r="J15" s="99"/>
      <c r="K15" s="99"/>
      <c r="L15" s="99"/>
      <c r="M15" s="99"/>
      <c r="N15" s="99"/>
      <c r="O15" s="127"/>
    </row>
    <row r="16" spans="1:15" s="109" customFormat="1" ht="39.75" customHeight="1">
      <c r="A16" s="128" t="s">
        <v>675</v>
      </c>
      <c r="B16" s="110"/>
      <c r="C16" s="110"/>
      <c r="D16" s="110"/>
      <c r="E16" s="110"/>
      <c r="F16" s="110"/>
      <c r="G16" s="108"/>
      <c r="H16" s="268">
        <f aca="true" t="shared" si="3" ref="H16:O16">SUM(H17:H24)</f>
        <v>3389600482</v>
      </c>
      <c r="I16" s="270">
        <f t="shared" si="3"/>
        <v>3799794880</v>
      </c>
      <c r="J16" s="270">
        <f t="shared" si="3"/>
        <v>0</v>
      </c>
      <c r="K16" s="270">
        <f t="shared" si="3"/>
        <v>3799794880</v>
      </c>
      <c r="L16" s="270">
        <f t="shared" si="3"/>
        <v>3799794880</v>
      </c>
      <c r="M16" s="270">
        <f t="shared" si="3"/>
        <v>3761154103</v>
      </c>
      <c r="N16" s="270">
        <f t="shared" si="3"/>
        <v>38640777</v>
      </c>
      <c r="O16" s="269">
        <f t="shared" si="3"/>
        <v>0</v>
      </c>
    </row>
    <row r="17" spans="1:15" s="1" customFormat="1" ht="30" customHeight="1">
      <c r="A17" s="129" t="s">
        <v>391</v>
      </c>
      <c r="B17" s="124" t="s">
        <v>394</v>
      </c>
      <c r="C17" s="124" t="s">
        <v>298</v>
      </c>
      <c r="D17" s="124" t="s">
        <v>302</v>
      </c>
      <c r="E17" s="101" t="s">
        <v>310</v>
      </c>
      <c r="F17" s="101" t="s">
        <v>763</v>
      </c>
      <c r="G17" s="102" t="s">
        <v>381</v>
      </c>
      <c r="H17" s="271">
        <f>1432413024+410914233</f>
        <v>1843327257</v>
      </c>
      <c r="I17" s="272">
        <f>SUMIF('[1]Fundo PES'!$F$6:$F$13,'[1]De Para Fundo'!$F17,'[1]Fundo PES'!G$6:G$13)</f>
        <v>2029021093</v>
      </c>
      <c r="J17" s="272">
        <v>0</v>
      </c>
      <c r="K17" s="272">
        <f>I17-J17</f>
        <v>2029021093</v>
      </c>
      <c r="L17" s="272">
        <f>SUMIF('[1]Fundo PES'!$F$6:$F$13,'[1]De Para Fundo'!$F17,'[1]Fundo PES'!M$6:M$13)</f>
        <v>2029021093</v>
      </c>
      <c r="M17" s="272">
        <f>L17-N17</f>
        <v>2028324311</v>
      </c>
      <c r="N17" s="272">
        <v>696782</v>
      </c>
      <c r="O17" s="273">
        <f>K17-L17</f>
        <v>0</v>
      </c>
    </row>
    <row r="18" spans="1:15" s="1" customFormat="1" ht="30" customHeight="1">
      <c r="A18" s="129" t="s">
        <v>392</v>
      </c>
      <c r="B18" s="124" t="s">
        <v>395</v>
      </c>
      <c r="C18" s="124" t="s">
        <v>299</v>
      </c>
      <c r="D18" s="124" t="s">
        <v>303</v>
      </c>
      <c r="E18" s="101" t="s">
        <v>310</v>
      </c>
      <c r="F18" s="101" t="s">
        <v>762</v>
      </c>
      <c r="G18" s="102" t="s">
        <v>676</v>
      </c>
      <c r="H18" s="271">
        <v>1356152383</v>
      </c>
      <c r="I18" s="272">
        <f>SUMIF('[1]Fundo PES'!$F$6:$F$13,'[1]De Para Fundo'!$F18,'[1]Fundo PES'!G$6:G$13)</f>
        <v>1550948153</v>
      </c>
      <c r="J18" s="272">
        <v>0</v>
      </c>
      <c r="K18" s="272">
        <f aca="true" t="shared" si="4" ref="K18:K24">I18-J18</f>
        <v>1550948153</v>
      </c>
      <c r="L18" s="272">
        <f>SUMIF('[1]Fundo PES'!$F$6:$F$13,'[1]De Para Fundo'!$F18,'[1]Fundo PES'!M$6:M$13)</f>
        <v>1550948153</v>
      </c>
      <c r="M18" s="272">
        <f aca="true" t="shared" si="5" ref="M18:M24">L18-N18</f>
        <v>1513461951</v>
      </c>
      <c r="N18" s="272">
        <v>37486202</v>
      </c>
      <c r="O18" s="273">
        <f aca="true" t="shared" si="6" ref="O18:O24">K18-L18</f>
        <v>0</v>
      </c>
    </row>
    <row r="19" spans="1:15" s="1" customFormat="1" ht="30" customHeight="1">
      <c r="A19" s="129" t="s">
        <v>392</v>
      </c>
      <c r="B19" s="124" t="s">
        <v>395</v>
      </c>
      <c r="C19" s="124" t="s">
        <v>299</v>
      </c>
      <c r="D19" s="124" t="s">
        <v>304</v>
      </c>
      <c r="E19" s="101" t="s">
        <v>310</v>
      </c>
      <c r="F19" s="101" t="s">
        <v>216</v>
      </c>
      <c r="G19" s="102" t="s">
        <v>382</v>
      </c>
      <c r="H19" s="271">
        <v>0</v>
      </c>
      <c r="I19" s="272">
        <f>SUMIF('[1]Fundo PES'!$F$6:$F$13,'[1]De Para Fundo'!$F19,'[1]Fundo PES'!G$6:G$13)</f>
        <v>0</v>
      </c>
      <c r="J19" s="272">
        <v>0</v>
      </c>
      <c r="K19" s="272">
        <f t="shared" si="4"/>
        <v>0</v>
      </c>
      <c r="L19" s="272">
        <f>SUMIF('[1]Fundo PES'!$F$6:$F$13,'[1]De Para Fundo'!$F19,'[1]Fundo PES'!M$6:M$13)</f>
        <v>0</v>
      </c>
      <c r="M19" s="272">
        <f t="shared" si="5"/>
        <v>0</v>
      </c>
      <c r="N19" s="272">
        <v>0</v>
      </c>
      <c r="O19" s="273">
        <f t="shared" si="6"/>
        <v>0</v>
      </c>
    </row>
    <row r="20" spans="1:15" s="1" customFormat="1" ht="30" customHeight="1">
      <c r="A20" s="129" t="s">
        <v>392</v>
      </c>
      <c r="B20" s="124" t="s">
        <v>46</v>
      </c>
      <c r="C20" s="124" t="s">
        <v>862</v>
      </c>
      <c r="D20" s="124" t="s">
        <v>863</v>
      </c>
      <c r="E20" s="101" t="s">
        <v>705</v>
      </c>
      <c r="F20" s="101" t="s">
        <v>432</v>
      </c>
      <c r="G20" s="103" t="s">
        <v>780</v>
      </c>
      <c r="H20" s="271">
        <v>78615031</v>
      </c>
      <c r="I20" s="272">
        <f>SUMIF('[1]Fundo PES'!$F$6:$F$13,'[1]De Para Fundo'!$F20,'[1]Fundo PES'!G$6:G$13)</f>
        <v>89530378</v>
      </c>
      <c r="J20" s="272">
        <v>0</v>
      </c>
      <c r="K20" s="272">
        <f t="shared" si="4"/>
        <v>89530378</v>
      </c>
      <c r="L20" s="272">
        <f>SUMIF('[1]Fundo PES'!$F$6:$F$13,'[1]De Para Fundo'!$F20,'[1]Fundo PES'!M$6:M$13)</f>
        <v>89530378</v>
      </c>
      <c r="M20" s="272">
        <f t="shared" si="5"/>
        <v>89398270</v>
      </c>
      <c r="N20" s="272">
        <v>132108</v>
      </c>
      <c r="O20" s="273">
        <f t="shared" si="6"/>
        <v>0</v>
      </c>
    </row>
    <row r="21" spans="1:17" s="1" customFormat="1" ht="30" customHeight="1">
      <c r="A21" s="129" t="s">
        <v>392</v>
      </c>
      <c r="B21" s="124" t="s">
        <v>46</v>
      </c>
      <c r="C21" s="124" t="s">
        <v>853</v>
      </c>
      <c r="D21" s="124" t="s">
        <v>864</v>
      </c>
      <c r="E21" s="101" t="s">
        <v>32</v>
      </c>
      <c r="F21" s="101" t="s">
        <v>424</v>
      </c>
      <c r="G21" s="102" t="s">
        <v>781</v>
      </c>
      <c r="H21" s="271">
        <v>11627977</v>
      </c>
      <c r="I21" s="272">
        <f>SUMIF('[1]Fundo PES'!$F$6:$F$13,'[1]De Para Fundo'!$F21,'[1]Fundo PES'!G$6:G$13)</f>
        <v>12832781</v>
      </c>
      <c r="J21" s="272">
        <v>0</v>
      </c>
      <c r="K21" s="272">
        <f t="shared" si="4"/>
        <v>12832781</v>
      </c>
      <c r="L21" s="272">
        <f>SUMIF('[1]Fundo PES'!$F$6:$F$13,'[1]De Para Fundo'!$F21,'[1]Fundo PES'!M$6:M$13)</f>
        <v>12832781</v>
      </c>
      <c r="M21" s="272">
        <f t="shared" si="5"/>
        <v>12770886</v>
      </c>
      <c r="N21" s="272">
        <v>61895</v>
      </c>
      <c r="O21" s="273">
        <f t="shared" si="6"/>
        <v>0</v>
      </c>
      <c r="Q21" s="265">
        <f>J12+11154427+3339711+45014+11256279+63673112+1799010+4215593+142650082+32000000+52930265+13075306+292837759</f>
        <v>1441454908</v>
      </c>
    </row>
    <row r="22" spans="1:17" s="1" customFormat="1" ht="30" customHeight="1">
      <c r="A22" s="129" t="s">
        <v>392</v>
      </c>
      <c r="B22" s="124" t="s">
        <v>46</v>
      </c>
      <c r="C22" s="124" t="s">
        <v>853</v>
      </c>
      <c r="D22" s="124" t="s">
        <v>864</v>
      </c>
      <c r="E22" s="101" t="s">
        <v>309</v>
      </c>
      <c r="F22" s="101" t="s">
        <v>425</v>
      </c>
      <c r="G22" s="102" t="s">
        <v>782</v>
      </c>
      <c r="H22" s="271">
        <v>51484164</v>
      </c>
      <c r="I22" s="272">
        <f>SUMIF('[1]Fundo PES'!$F$6:$F$13,'[1]De Para Fundo'!$F22,'[1]Fundo PES'!G$6:G$13)</f>
        <v>60353951</v>
      </c>
      <c r="J22" s="272">
        <v>0</v>
      </c>
      <c r="K22" s="272">
        <f t="shared" si="4"/>
        <v>60353951</v>
      </c>
      <c r="L22" s="272">
        <f>SUMIF('[1]Fundo PES'!$F$6:$F$13,'[1]De Para Fundo'!$F22,'[1]Fundo PES'!M$6:M$13)</f>
        <v>60353951</v>
      </c>
      <c r="M22" s="272">
        <f t="shared" si="5"/>
        <v>60237702</v>
      </c>
      <c r="N22" s="272">
        <v>116249</v>
      </c>
      <c r="O22" s="273">
        <f t="shared" si="6"/>
        <v>0</v>
      </c>
      <c r="Q22" s="265">
        <f>Q21-855287182</f>
        <v>586167726</v>
      </c>
    </row>
    <row r="23" spans="1:15" s="1" customFormat="1" ht="30" customHeight="1">
      <c r="A23" s="129" t="s">
        <v>392</v>
      </c>
      <c r="B23" s="124" t="s">
        <v>46</v>
      </c>
      <c r="C23" s="124" t="s">
        <v>853</v>
      </c>
      <c r="D23" s="124" t="s">
        <v>864</v>
      </c>
      <c r="E23" s="101" t="s">
        <v>33</v>
      </c>
      <c r="F23" s="101" t="s">
        <v>426</v>
      </c>
      <c r="G23" s="102" t="s">
        <v>783</v>
      </c>
      <c r="H23" s="271">
        <v>10096531</v>
      </c>
      <c r="I23" s="272">
        <f>SUMIF('[1]Fundo PES'!$F$6:$F$13,'[1]De Para Fundo'!$F23,'[1]Fundo PES'!G$6:G$13)</f>
        <v>13087322</v>
      </c>
      <c r="J23" s="272">
        <v>0</v>
      </c>
      <c r="K23" s="272">
        <f t="shared" si="4"/>
        <v>13087322</v>
      </c>
      <c r="L23" s="272">
        <f>SUMIF('[1]Fundo PES'!$F$6:$F$13,'[1]De Para Fundo'!$F23,'[1]Fundo PES'!M$6:M$13)</f>
        <v>13087322</v>
      </c>
      <c r="M23" s="272">
        <f t="shared" si="5"/>
        <v>13035511</v>
      </c>
      <c r="N23" s="272">
        <v>51811</v>
      </c>
      <c r="O23" s="273">
        <f t="shared" si="6"/>
        <v>0</v>
      </c>
    </row>
    <row r="24" spans="1:15" s="1" customFormat="1" ht="30" customHeight="1">
      <c r="A24" s="129" t="s">
        <v>392</v>
      </c>
      <c r="B24" s="124" t="s">
        <v>46</v>
      </c>
      <c r="C24" s="124" t="s">
        <v>853</v>
      </c>
      <c r="D24" s="124" t="s">
        <v>864</v>
      </c>
      <c r="E24" s="101" t="s">
        <v>706</v>
      </c>
      <c r="F24" s="101" t="s">
        <v>428</v>
      </c>
      <c r="G24" s="102" t="s">
        <v>784</v>
      </c>
      <c r="H24" s="271">
        <v>38297139</v>
      </c>
      <c r="I24" s="272">
        <f>SUMIF('[1]Fundo PES'!$F$6:$F$13,'[1]De Para Fundo'!$F24,'[1]Fundo PES'!G$6:G$13)</f>
        <v>44021202</v>
      </c>
      <c r="J24" s="272">
        <v>0</v>
      </c>
      <c r="K24" s="272">
        <f t="shared" si="4"/>
        <v>44021202</v>
      </c>
      <c r="L24" s="272">
        <f>SUMIF('[1]Fundo PES'!$F$6:$F$13,'[1]De Para Fundo'!$F24,'[1]Fundo PES'!M$6:M$13)</f>
        <v>44021202</v>
      </c>
      <c r="M24" s="272">
        <f t="shared" si="5"/>
        <v>43925472</v>
      </c>
      <c r="N24" s="272">
        <v>95730</v>
      </c>
      <c r="O24" s="273">
        <f t="shared" si="6"/>
        <v>0</v>
      </c>
    </row>
    <row r="25" spans="1:15" s="109" customFormat="1" ht="39.75" customHeight="1">
      <c r="A25" s="128" t="s">
        <v>584</v>
      </c>
      <c r="B25" s="110"/>
      <c r="C25" s="110"/>
      <c r="D25" s="110"/>
      <c r="E25" s="110"/>
      <c r="F25" s="110"/>
      <c r="G25" s="108"/>
      <c r="H25" s="268">
        <f aca="true" t="shared" si="7" ref="H25:O25">SUM(H26:H27)</f>
        <v>235540789</v>
      </c>
      <c r="I25" s="270">
        <f t="shared" si="7"/>
        <v>465941307</v>
      </c>
      <c r="J25" s="270">
        <f t="shared" si="7"/>
        <v>0</v>
      </c>
      <c r="K25" s="270">
        <f t="shared" si="7"/>
        <v>465941307</v>
      </c>
      <c r="L25" s="270">
        <f t="shared" si="7"/>
        <v>370436355</v>
      </c>
      <c r="M25" s="270">
        <f t="shared" si="7"/>
        <v>370436355</v>
      </c>
      <c r="N25" s="270">
        <f t="shared" si="7"/>
        <v>0</v>
      </c>
      <c r="O25" s="269">
        <f t="shared" si="7"/>
        <v>95504952</v>
      </c>
    </row>
    <row r="26" spans="1:15" s="1" customFormat="1" ht="30" customHeight="1">
      <c r="A26" s="129" t="s">
        <v>393</v>
      </c>
      <c r="B26" s="124" t="s">
        <v>866</v>
      </c>
      <c r="C26" s="124" t="s">
        <v>868</v>
      </c>
      <c r="D26" s="124" t="s">
        <v>486</v>
      </c>
      <c r="E26" s="101" t="s">
        <v>310</v>
      </c>
      <c r="F26" s="101" t="s">
        <v>419</v>
      </c>
      <c r="G26" s="102" t="s">
        <v>585</v>
      </c>
      <c r="H26" s="271">
        <v>1016127</v>
      </c>
      <c r="I26" s="272">
        <f>SUMIF('[1]Fundo OCC'!$F$6:$F$443,'[1]De Para Fundo'!$F26,'[1]Fundo OCC'!G$6:G$443)</f>
        <v>3746943</v>
      </c>
      <c r="J26" s="272">
        <v>0</v>
      </c>
      <c r="K26" s="272">
        <f>I26-J26</f>
        <v>3746943</v>
      </c>
      <c r="L26" s="272">
        <f>SUMIF('[1]Fundo OCC'!$F$6:$F$443,'[1]De Para Fundo'!$F26,'[1]Fundo OCC'!M$6:M$443)</f>
        <v>3328686</v>
      </c>
      <c r="M26" s="272">
        <f>L26-N26</f>
        <v>3328686</v>
      </c>
      <c r="N26" s="272">
        <v>0</v>
      </c>
      <c r="O26" s="273">
        <f>K26-L26</f>
        <v>418257</v>
      </c>
    </row>
    <row r="27" spans="1:15" s="1" customFormat="1" ht="30" customHeight="1">
      <c r="A27" s="129" t="s">
        <v>393</v>
      </c>
      <c r="B27" s="124" t="s">
        <v>867</v>
      </c>
      <c r="C27" s="124" t="s">
        <v>485</v>
      </c>
      <c r="D27" s="124" t="s">
        <v>487</v>
      </c>
      <c r="E27" s="101" t="s">
        <v>310</v>
      </c>
      <c r="F27" s="101" t="s">
        <v>420</v>
      </c>
      <c r="G27" s="102" t="s">
        <v>349</v>
      </c>
      <c r="H27" s="271">
        <v>234524662</v>
      </c>
      <c r="I27" s="272">
        <f>SUMIF('[1]Fundo OCC'!$F$6:$F$443,'[1]De Para Fundo'!$F27,'[1]Fundo OCC'!G$6:G$443)</f>
        <v>462194364</v>
      </c>
      <c r="J27" s="272">
        <v>0</v>
      </c>
      <c r="K27" s="272">
        <f>I27-J27</f>
        <v>462194364</v>
      </c>
      <c r="L27" s="272">
        <f>SUMIF('[1]Fundo OCC'!$F$6:$F$443,'[1]De Para Fundo'!$F27,'[1]Fundo OCC'!M$6:M$443)</f>
        <v>367107669</v>
      </c>
      <c r="M27" s="272">
        <f>L27-N27</f>
        <v>367107669</v>
      </c>
      <c r="N27" s="272">
        <v>0</v>
      </c>
      <c r="O27" s="273">
        <f>K27-L27</f>
        <v>95086695</v>
      </c>
    </row>
    <row r="28" spans="1:16" s="109" customFormat="1" ht="39.75" customHeight="1">
      <c r="A28" s="128" t="s">
        <v>350</v>
      </c>
      <c r="B28" s="110"/>
      <c r="C28" s="110"/>
      <c r="D28" s="110"/>
      <c r="E28" s="110"/>
      <c r="F28" s="110"/>
      <c r="G28" s="108"/>
      <c r="H28" s="268">
        <f aca="true" t="shared" si="8" ref="H28:O28">SUM(H29:H32)</f>
        <v>169169352</v>
      </c>
      <c r="I28" s="270">
        <f t="shared" si="8"/>
        <v>112900000</v>
      </c>
      <c r="J28" s="270">
        <f t="shared" si="8"/>
        <v>11154418</v>
      </c>
      <c r="K28" s="270">
        <f t="shared" si="8"/>
        <v>101745582</v>
      </c>
      <c r="L28" s="270">
        <f t="shared" si="8"/>
        <v>101745582</v>
      </c>
      <c r="M28" s="270">
        <f t="shared" si="8"/>
        <v>92721550</v>
      </c>
      <c r="N28" s="270">
        <f t="shared" si="8"/>
        <v>9024032</v>
      </c>
      <c r="O28" s="269">
        <f t="shared" si="8"/>
        <v>0</v>
      </c>
      <c r="P28" s="1"/>
    </row>
    <row r="29" spans="1:15" s="1" customFormat="1" ht="30" customHeight="1">
      <c r="A29" s="129" t="s">
        <v>392</v>
      </c>
      <c r="B29" s="124" t="s">
        <v>600</v>
      </c>
      <c r="C29" s="124" t="s">
        <v>488</v>
      </c>
      <c r="D29" s="124" t="s">
        <v>489</v>
      </c>
      <c r="E29" s="101"/>
      <c r="F29" s="101" t="s">
        <v>489</v>
      </c>
      <c r="G29" s="102" t="s">
        <v>922</v>
      </c>
      <c r="H29" s="271">
        <v>167000000</v>
      </c>
      <c r="I29" s="272">
        <f>SUMIF('[1]Fundo OCC'!$F$6:$F$443,'[1]De Para Fundo'!$F29,'[1]Fundo OCC'!G$6:G$443)</f>
        <v>107300000</v>
      </c>
      <c r="J29" s="272">
        <v>11116085</v>
      </c>
      <c r="K29" s="272">
        <f>I29-J29</f>
        <v>96183915</v>
      </c>
      <c r="L29" s="272">
        <f>SUMIF('[1]Fundo OCC'!$F$6:$F$443,'[1]De Para Fundo'!$F29,'[1]Fundo OCC'!M$6:M$443)</f>
        <v>96183915</v>
      </c>
      <c r="M29" s="272">
        <f>L29-N29</f>
        <v>89187191</v>
      </c>
      <c r="N29" s="272">
        <v>6996724</v>
      </c>
      <c r="O29" s="273">
        <f>K29-L29</f>
        <v>0</v>
      </c>
    </row>
    <row r="30" spans="1:15" s="1" customFormat="1" ht="30" customHeight="1">
      <c r="A30" s="129" t="s">
        <v>392</v>
      </c>
      <c r="B30" s="124" t="s">
        <v>600</v>
      </c>
      <c r="C30" s="124" t="s">
        <v>488</v>
      </c>
      <c r="D30" s="124" t="s">
        <v>491</v>
      </c>
      <c r="E30" s="101" t="s">
        <v>310</v>
      </c>
      <c r="F30" s="101" t="s">
        <v>421</v>
      </c>
      <c r="G30" s="102" t="s">
        <v>148</v>
      </c>
      <c r="H30" s="271">
        <v>762634</v>
      </c>
      <c r="I30" s="272">
        <f>SUMIF('[1]Fundo OCC'!$F$6:$F$443,'[1]De Para Fundo'!$F30,'[1]Fundo OCC'!G$6:G$443)</f>
        <v>2000000</v>
      </c>
      <c r="J30" s="272">
        <v>18520</v>
      </c>
      <c r="K30" s="272">
        <f>I30-J30</f>
        <v>1981480</v>
      </c>
      <c r="L30" s="272">
        <f>SUMIF('[1]Fundo OCC'!$F$6:$F$443,'[1]De Para Fundo'!$F30,'[1]Fundo OCC'!M$6:M$443)</f>
        <v>1981480</v>
      </c>
      <c r="M30" s="272">
        <f>L30-N30</f>
        <v>1041963</v>
      </c>
      <c r="N30" s="272">
        <v>939517</v>
      </c>
      <c r="O30" s="273">
        <f>K30-L30</f>
        <v>0</v>
      </c>
    </row>
    <row r="31" spans="1:15" s="1" customFormat="1" ht="30" customHeight="1">
      <c r="A31" s="129" t="s">
        <v>392</v>
      </c>
      <c r="B31" s="124" t="s">
        <v>296</v>
      </c>
      <c r="C31" s="124" t="s">
        <v>488</v>
      </c>
      <c r="D31" s="124" t="s">
        <v>492</v>
      </c>
      <c r="E31" s="101" t="s">
        <v>310</v>
      </c>
      <c r="F31" s="101" t="s">
        <v>422</v>
      </c>
      <c r="G31" s="103" t="s">
        <v>149</v>
      </c>
      <c r="H31" s="271">
        <v>1186718</v>
      </c>
      <c r="I31" s="272">
        <f>SUMIF('[1]Fundo OCC'!$F$6:$F$443,'[1]De Para Fundo'!$F31,'[1]Fundo OCC'!G$6:G$443)</f>
        <v>3100000</v>
      </c>
      <c r="J31" s="272">
        <v>19813</v>
      </c>
      <c r="K31" s="272">
        <f>I31-J31</f>
        <v>3080187</v>
      </c>
      <c r="L31" s="272">
        <f>SUMIF('[1]Fundo OCC'!$F$6:$F$443,'[1]De Para Fundo'!$F31,'[1]Fundo OCC'!M$6:M$443)</f>
        <v>3080187</v>
      </c>
      <c r="M31" s="272">
        <f>L31-N31</f>
        <v>1992396</v>
      </c>
      <c r="N31" s="272">
        <v>1087791</v>
      </c>
      <c r="O31" s="273">
        <f>K31-L31</f>
        <v>0</v>
      </c>
    </row>
    <row r="32" spans="1:15" s="1" customFormat="1" ht="30" customHeight="1">
      <c r="A32" s="129" t="s">
        <v>392</v>
      </c>
      <c r="B32" s="124" t="s">
        <v>182</v>
      </c>
      <c r="C32" s="124" t="s">
        <v>488</v>
      </c>
      <c r="D32" s="124" t="s">
        <v>493</v>
      </c>
      <c r="E32" s="101" t="s">
        <v>310</v>
      </c>
      <c r="F32" s="101" t="s">
        <v>423</v>
      </c>
      <c r="G32" s="103" t="s">
        <v>875</v>
      </c>
      <c r="H32" s="271">
        <v>220000</v>
      </c>
      <c r="I32" s="272">
        <f>SUMIF('[1]Fundo OCC'!$F$6:$F$443,'[1]De Para Fundo'!$F32,'[1]Fundo OCC'!G$6:G$443)</f>
        <v>500000</v>
      </c>
      <c r="J32" s="272">
        <v>0</v>
      </c>
      <c r="K32" s="272">
        <f>I32-J32</f>
        <v>500000</v>
      </c>
      <c r="L32" s="272">
        <f>SUMIF('[1]Fundo OCC'!$F$6:$F$443,'[1]De Para Fundo'!$F32,'[1]Fundo OCC'!M$6:M$443)</f>
        <v>500000</v>
      </c>
      <c r="M32" s="272">
        <f>L32-N32</f>
        <v>500000</v>
      </c>
      <c r="N32" s="272">
        <v>0</v>
      </c>
      <c r="O32" s="273">
        <f>K32-L32</f>
        <v>0</v>
      </c>
    </row>
    <row r="33" spans="1:15" s="1" customFormat="1" ht="39.75" customHeight="1">
      <c r="A33" s="128" t="s">
        <v>695</v>
      </c>
      <c r="B33" s="110"/>
      <c r="C33" s="110"/>
      <c r="D33" s="110"/>
      <c r="E33" s="110"/>
      <c r="F33" s="110"/>
      <c r="G33" s="108"/>
      <c r="H33" s="268">
        <f aca="true" t="shared" si="9" ref="H33:O33">SUM(H34)</f>
        <v>434114</v>
      </c>
      <c r="I33" s="268">
        <f t="shared" si="9"/>
        <v>300000000</v>
      </c>
      <c r="J33" s="268">
        <f t="shared" si="9"/>
        <v>148000000</v>
      </c>
      <c r="K33" s="268">
        <f t="shared" si="9"/>
        <v>152000000</v>
      </c>
      <c r="L33" s="268">
        <f t="shared" si="9"/>
        <v>151999968</v>
      </c>
      <c r="M33" s="268">
        <f t="shared" si="9"/>
        <v>118334732</v>
      </c>
      <c r="N33" s="268">
        <f t="shared" si="9"/>
        <v>33665236</v>
      </c>
      <c r="O33" s="269">
        <f t="shared" si="9"/>
        <v>32</v>
      </c>
    </row>
    <row r="34" spans="1:15" s="1" customFormat="1" ht="30" customHeight="1">
      <c r="A34" s="129" t="s">
        <v>392</v>
      </c>
      <c r="B34" s="124" t="s">
        <v>600</v>
      </c>
      <c r="C34" s="124" t="s">
        <v>488</v>
      </c>
      <c r="D34" s="124" t="s">
        <v>490</v>
      </c>
      <c r="E34" s="101" t="s">
        <v>310</v>
      </c>
      <c r="F34" s="101" t="s">
        <v>418</v>
      </c>
      <c r="G34" s="102" t="s">
        <v>696</v>
      </c>
      <c r="H34" s="271">
        <v>434114</v>
      </c>
      <c r="I34" s="272">
        <f>SUMIF('[1]Fundo OCC'!$F$6:$F$443,'[1]De Para Fundo'!$F34,'[1]Fundo OCC'!G$6:G$443)</f>
        <v>300000000</v>
      </c>
      <c r="J34" s="272">
        <v>148000000</v>
      </c>
      <c r="K34" s="272">
        <f>I34-J34</f>
        <v>152000000</v>
      </c>
      <c r="L34" s="272">
        <f>SUMIF('[1]Fundo OCC'!$F$6:$F$443,'[1]De Para Fundo'!$F34,'[1]Fundo OCC'!M$6:M$443)</f>
        <v>151999968</v>
      </c>
      <c r="M34" s="272">
        <f>L34-N34</f>
        <v>118334732</v>
      </c>
      <c r="N34" s="272">
        <v>33665236</v>
      </c>
      <c r="O34" s="273">
        <f>K34-L34</f>
        <v>32</v>
      </c>
    </row>
    <row r="35" spans="1:15" s="109" customFormat="1" ht="39.75" customHeight="1">
      <c r="A35" s="128" t="s">
        <v>876</v>
      </c>
      <c r="B35" s="110"/>
      <c r="C35" s="110"/>
      <c r="D35" s="110"/>
      <c r="E35" s="110"/>
      <c r="F35" s="110"/>
      <c r="G35" s="108"/>
      <c r="H35" s="268">
        <f aca="true" t="shared" si="10" ref="H35:O35">SUM(H36:H39)</f>
        <v>96532996</v>
      </c>
      <c r="I35" s="270">
        <f t="shared" si="10"/>
        <v>130732290</v>
      </c>
      <c r="J35" s="270">
        <f t="shared" si="10"/>
        <v>3356004</v>
      </c>
      <c r="K35" s="270">
        <f t="shared" si="10"/>
        <v>127376286</v>
      </c>
      <c r="L35" s="270">
        <f t="shared" si="10"/>
        <v>127376286</v>
      </c>
      <c r="M35" s="270">
        <f t="shared" si="10"/>
        <v>115968771</v>
      </c>
      <c r="N35" s="270">
        <f t="shared" si="10"/>
        <v>11407515</v>
      </c>
      <c r="O35" s="269">
        <f t="shared" si="10"/>
        <v>0</v>
      </c>
    </row>
    <row r="36" spans="1:15" s="1" customFormat="1" ht="30" customHeight="1">
      <c r="A36" s="129" t="s">
        <v>392</v>
      </c>
      <c r="B36" s="124" t="s">
        <v>395</v>
      </c>
      <c r="C36" s="124" t="s">
        <v>299</v>
      </c>
      <c r="D36" s="124" t="s">
        <v>312</v>
      </c>
      <c r="E36" s="101" t="s">
        <v>310</v>
      </c>
      <c r="F36" s="101" t="s">
        <v>764</v>
      </c>
      <c r="G36" s="104" t="s">
        <v>877</v>
      </c>
      <c r="H36" s="271">
        <v>63228544</v>
      </c>
      <c r="I36" s="272">
        <f>SUMIF('[1]Fundo OCC'!$F$6:$F$443,'[1]De Para Fundo'!$F36,'[1]Fundo OCC'!G$6:G$443)</f>
        <v>91230000</v>
      </c>
      <c r="J36" s="272">
        <v>2379138</v>
      </c>
      <c r="K36" s="272">
        <f>I36-J36</f>
        <v>88850862</v>
      </c>
      <c r="L36" s="272">
        <f>SUMIF('[1]Fundo OCC'!$F$6:$F$443,'[1]De Para Fundo'!$F36,'[1]Fundo OCC'!M$6:M$443)</f>
        <v>88850862</v>
      </c>
      <c r="M36" s="272">
        <f>L36-N36</f>
        <v>79935156</v>
      </c>
      <c r="N36" s="272">
        <v>8915706</v>
      </c>
      <c r="O36" s="273">
        <f>K36-L36</f>
        <v>0</v>
      </c>
    </row>
    <row r="37" spans="1:15" s="1" customFormat="1" ht="30" customHeight="1">
      <c r="A37" s="129" t="s">
        <v>392</v>
      </c>
      <c r="B37" s="124" t="s">
        <v>395</v>
      </c>
      <c r="C37" s="124" t="s">
        <v>299</v>
      </c>
      <c r="D37" s="124" t="s">
        <v>313</v>
      </c>
      <c r="E37" s="101" t="s">
        <v>310</v>
      </c>
      <c r="F37" s="101" t="s">
        <v>765</v>
      </c>
      <c r="G37" s="104" t="s">
        <v>737</v>
      </c>
      <c r="H37" s="271">
        <v>2347778</v>
      </c>
      <c r="I37" s="272">
        <f>SUMIF('[1]Fundo OCC'!$F$6:$F$443,'[1]De Para Fundo'!$F37,'[1]Fundo OCC'!G$6:G$443)</f>
        <v>4970000</v>
      </c>
      <c r="J37" s="272">
        <v>137863</v>
      </c>
      <c r="K37" s="272">
        <f>I37-J37</f>
        <v>4832137</v>
      </c>
      <c r="L37" s="272">
        <f>SUMIF('[1]Fundo OCC'!$F$6:$F$443,'[1]De Para Fundo'!$F37,'[1]Fundo OCC'!M$6:M$443)</f>
        <v>4832137</v>
      </c>
      <c r="M37" s="272">
        <f>L37-N37</f>
        <v>4732294</v>
      </c>
      <c r="N37" s="272">
        <v>99843</v>
      </c>
      <c r="O37" s="273">
        <f>K37-L37</f>
        <v>0</v>
      </c>
    </row>
    <row r="38" spans="1:15" s="1" customFormat="1" ht="30" customHeight="1">
      <c r="A38" s="129" t="s">
        <v>392</v>
      </c>
      <c r="B38" s="124" t="s">
        <v>395</v>
      </c>
      <c r="C38" s="124" t="s">
        <v>299</v>
      </c>
      <c r="D38" s="124" t="s">
        <v>314</v>
      </c>
      <c r="E38" s="101" t="s">
        <v>310</v>
      </c>
      <c r="F38" s="101" t="s">
        <v>208</v>
      </c>
      <c r="G38" s="104" t="s">
        <v>738</v>
      </c>
      <c r="H38" s="271">
        <v>28454920</v>
      </c>
      <c r="I38" s="272">
        <f>SUMIF('[1]Fundo OCC'!$F$6:$F$443,'[1]De Para Fundo'!$F38,'[1]Fundo OCC'!G$6:G$443)</f>
        <v>29480000</v>
      </c>
      <c r="J38" s="272">
        <v>653463</v>
      </c>
      <c r="K38" s="272">
        <f>I38-J38</f>
        <v>28826537</v>
      </c>
      <c r="L38" s="272">
        <f>SUMIF('[1]Fundo OCC'!$F$6:$F$443,'[1]De Para Fundo'!$F38,'[1]Fundo OCC'!M$6:M$443)</f>
        <v>28826537</v>
      </c>
      <c r="M38" s="272">
        <f>L38-N38</f>
        <v>27098567</v>
      </c>
      <c r="N38" s="272">
        <v>1727970</v>
      </c>
      <c r="O38" s="273">
        <f>K38-L38</f>
        <v>0</v>
      </c>
    </row>
    <row r="39" spans="1:15" s="1" customFormat="1" ht="30" customHeight="1">
      <c r="A39" s="129" t="s">
        <v>392</v>
      </c>
      <c r="B39" s="124" t="s">
        <v>616</v>
      </c>
      <c r="C39" s="124" t="s">
        <v>299</v>
      </c>
      <c r="D39" s="124" t="s">
        <v>617</v>
      </c>
      <c r="E39" s="101" t="s">
        <v>310</v>
      </c>
      <c r="F39" s="101" t="s">
        <v>209</v>
      </c>
      <c r="G39" s="103" t="s">
        <v>739</v>
      </c>
      <c r="H39" s="271">
        <v>2501754</v>
      </c>
      <c r="I39" s="272">
        <f>SUMIF('[1]Fundo OCC'!$F$6:$F$443,'[1]De Para Fundo'!$F39,'[1]Fundo OCC'!G$6:G$443)</f>
        <v>5052290</v>
      </c>
      <c r="J39" s="272">
        <v>185540</v>
      </c>
      <c r="K39" s="272">
        <f>I39-J39</f>
        <v>4866750</v>
      </c>
      <c r="L39" s="272">
        <f>SUMIF('[1]Fundo OCC'!$F$6:$F$443,'[1]De Para Fundo'!$F39,'[1]Fundo OCC'!M$6:M$443)</f>
        <v>4866750</v>
      </c>
      <c r="M39" s="272">
        <f>L39-N39</f>
        <v>4202754</v>
      </c>
      <c r="N39" s="272">
        <v>663996</v>
      </c>
      <c r="O39" s="273">
        <f>K39-L39</f>
        <v>0</v>
      </c>
    </row>
    <row r="40" spans="1:15" s="109" customFormat="1" ht="39.75" customHeight="1">
      <c r="A40" s="128" t="s">
        <v>740</v>
      </c>
      <c r="B40" s="110"/>
      <c r="C40" s="110"/>
      <c r="D40" s="110"/>
      <c r="E40" s="110"/>
      <c r="F40" s="110"/>
      <c r="G40" s="108"/>
      <c r="H40" s="268">
        <f aca="true" t="shared" si="11" ref="H40:O40">SUM(H41:H48)</f>
        <v>175556834</v>
      </c>
      <c r="I40" s="270">
        <f t="shared" si="11"/>
        <v>199803836</v>
      </c>
      <c r="J40" s="270">
        <f t="shared" si="11"/>
        <v>2099612</v>
      </c>
      <c r="K40" s="270">
        <f t="shared" si="11"/>
        <v>197704224</v>
      </c>
      <c r="L40" s="270">
        <f t="shared" si="11"/>
        <v>197704224</v>
      </c>
      <c r="M40" s="270">
        <f t="shared" si="11"/>
        <v>179403345</v>
      </c>
      <c r="N40" s="270">
        <f t="shared" si="11"/>
        <v>18300879</v>
      </c>
      <c r="O40" s="269">
        <f t="shared" si="11"/>
        <v>0</v>
      </c>
    </row>
    <row r="41" spans="1:15" s="1" customFormat="1" ht="30" customHeight="1">
      <c r="A41" s="129" t="s">
        <v>392</v>
      </c>
      <c r="B41" s="124" t="s">
        <v>46</v>
      </c>
      <c r="C41" s="124" t="s">
        <v>853</v>
      </c>
      <c r="D41" s="124" t="s">
        <v>864</v>
      </c>
      <c r="E41" s="101" t="s">
        <v>32</v>
      </c>
      <c r="F41" s="101" t="s">
        <v>424</v>
      </c>
      <c r="G41" s="102" t="s">
        <v>781</v>
      </c>
      <c r="H41" s="271">
        <v>33527415</v>
      </c>
      <c r="I41" s="272">
        <f>SUMIF('[1]Fundo OCC'!$F$6:$F$443,'[1]De Para Fundo'!$F41,'[1]Fundo OCC'!G$6:G$443)</f>
        <v>40700000</v>
      </c>
      <c r="J41" s="272">
        <v>274198</v>
      </c>
      <c r="K41" s="272">
        <f aca="true" t="shared" si="12" ref="K41:K48">I41-J41</f>
        <v>40425802</v>
      </c>
      <c r="L41" s="272">
        <f>SUMIF('[1]Fundo OCC'!$F$6:$F$443,'[1]De Para Fundo'!$F41,'[1]Fundo OCC'!M$6:M$443)</f>
        <v>40425802</v>
      </c>
      <c r="M41" s="272">
        <f aca="true" t="shared" si="13" ref="M41:M48">L41-N41</f>
        <v>31033878</v>
      </c>
      <c r="N41" s="272">
        <v>9391924</v>
      </c>
      <c r="O41" s="273">
        <f aca="true" t="shared" si="14" ref="O41:O48">K41-L41</f>
        <v>0</v>
      </c>
    </row>
    <row r="42" spans="1:15" s="1" customFormat="1" ht="30" customHeight="1">
      <c r="A42" s="129" t="s">
        <v>392</v>
      </c>
      <c r="B42" s="124" t="s">
        <v>46</v>
      </c>
      <c r="C42" s="124" t="s">
        <v>853</v>
      </c>
      <c r="D42" s="124" t="s">
        <v>864</v>
      </c>
      <c r="E42" s="101" t="s">
        <v>309</v>
      </c>
      <c r="F42" s="101" t="s">
        <v>425</v>
      </c>
      <c r="G42" s="102" t="s">
        <v>782</v>
      </c>
      <c r="H42" s="271">
        <v>37117958</v>
      </c>
      <c r="I42" s="272">
        <f>SUMIF('[1]Fundo OCC'!$F$6:$F$443,'[1]De Para Fundo'!$F42,'[1]Fundo OCC'!G$6:G$443)</f>
        <v>42800000</v>
      </c>
      <c r="J42" s="272">
        <v>7843</v>
      </c>
      <c r="K42" s="272">
        <f t="shared" si="12"/>
        <v>42792157</v>
      </c>
      <c r="L42" s="272">
        <f>SUMIF('[1]Fundo OCC'!$F$6:$F$443,'[1]De Para Fundo'!$F42,'[1]Fundo OCC'!M$6:M$443)</f>
        <v>42792157</v>
      </c>
      <c r="M42" s="272">
        <f t="shared" si="13"/>
        <v>40508630</v>
      </c>
      <c r="N42" s="272">
        <v>2283527</v>
      </c>
      <c r="O42" s="273">
        <f t="shared" si="14"/>
        <v>0</v>
      </c>
    </row>
    <row r="43" spans="1:15" s="1" customFormat="1" ht="30" customHeight="1">
      <c r="A43" s="129" t="s">
        <v>392</v>
      </c>
      <c r="B43" s="124" t="s">
        <v>46</v>
      </c>
      <c r="C43" s="124" t="s">
        <v>853</v>
      </c>
      <c r="D43" s="124" t="s">
        <v>864</v>
      </c>
      <c r="E43" s="101" t="s">
        <v>33</v>
      </c>
      <c r="F43" s="101" t="s">
        <v>426</v>
      </c>
      <c r="G43" s="102" t="s">
        <v>783</v>
      </c>
      <c r="H43" s="271">
        <v>24682874</v>
      </c>
      <c r="I43" s="272">
        <f>SUMIF('[1]Fundo OCC'!$F$6:$F$443,'[1]De Para Fundo'!$F43,'[1]Fundo OCC'!G$6:G$443)</f>
        <v>30800000</v>
      </c>
      <c r="J43" s="272">
        <v>12255</v>
      </c>
      <c r="K43" s="272">
        <f t="shared" si="12"/>
        <v>30787745</v>
      </c>
      <c r="L43" s="272">
        <f>SUMIF('[1]Fundo OCC'!$F$6:$F$443,'[1]De Para Fundo'!$F43,'[1]Fundo OCC'!M$6:M$443)</f>
        <v>30787745</v>
      </c>
      <c r="M43" s="272">
        <f t="shared" si="13"/>
        <v>27080823</v>
      </c>
      <c r="N43" s="272">
        <v>3706922</v>
      </c>
      <c r="O43" s="273">
        <f t="shared" si="14"/>
        <v>0</v>
      </c>
    </row>
    <row r="44" spans="1:15" s="1" customFormat="1" ht="30" customHeight="1">
      <c r="A44" s="129" t="s">
        <v>392</v>
      </c>
      <c r="B44" s="124" t="s">
        <v>46</v>
      </c>
      <c r="C44" s="124" t="s">
        <v>853</v>
      </c>
      <c r="D44" s="124" t="s">
        <v>864</v>
      </c>
      <c r="E44" s="101" t="s">
        <v>496</v>
      </c>
      <c r="F44" s="101" t="s">
        <v>427</v>
      </c>
      <c r="G44" s="102" t="s">
        <v>741</v>
      </c>
      <c r="H44" s="271">
        <v>25699240</v>
      </c>
      <c r="I44" s="272">
        <f>SUMIF('[1]Fundo OCC'!$F$6:$F$443,'[1]De Para Fundo'!$F44,'[1]Fundo OCC'!G$6:G$443)</f>
        <v>18500000</v>
      </c>
      <c r="J44" s="272">
        <v>8611</v>
      </c>
      <c r="K44" s="272">
        <f t="shared" si="12"/>
        <v>18491389</v>
      </c>
      <c r="L44" s="272">
        <f>SUMIF('[1]Fundo OCC'!$F$6:$F$443,'[1]De Para Fundo'!$F44,'[1]Fundo OCC'!M$6:M$443)</f>
        <v>18491389</v>
      </c>
      <c r="M44" s="272">
        <f t="shared" si="13"/>
        <v>18491389</v>
      </c>
      <c r="N44" s="272">
        <v>0</v>
      </c>
      <c r="O44" s="273">
        <f t="shared" si="14"/>
        <v>0</v>
      </c>
    </row>
    <row r="45" spans="1:15" s="1" customFormat="1" ht="30" customHeight="1">
      <c r="A45" s="129" t="s">
        <v>392</v>
      </c>
      <c r="B45" s="124" t="s">
        <v>46</v>
      </c>
      <c r="C45" s="124" t="s">
        <v>853</v>
      </c>
      <c r="D45" s="124" t="s">
        <v>864</v>
      </c>
      <c r="E45" s="101" t="s">
        <v>706</v>
      </c>
      <c r="F45" s="101" t="s">
        <v>428</v>
      </c>
      <c r="G45" s="102" t="s">
        <v>784</v>
      </c>
      <c r="H45" s="271">
        <v>36549847</v>
      </c>
      <c r="I45" s="272">
        <f>SUMIF('[1]Fundo OCC'!$F$6:$F$443,'[1]De Para Fundo'!$F45,'[1]Fundo OCC'!G$6:G$443)</f>
        <v>41713836</v>
      </c>
      <c r="J45" s="272">
        <v>0</v>
      </c>
      <c r="K45" s="272">
        <f t="shared" si="12"/>
        <v>41713836</v>
      </c>
      <c r="L45" s="272">
        <f>SUMIF('[1]Fundo OCC'!$F$6:$F$443,'[1]De Para Fundo'!$F45,'[1]Fundo OCC'!M$6:M$443)</f>
        <v>41713836</v>
      </c>
      <c r="M45" s="272">
        <f t="shared" si="13"/>
        <v>40904566</v>
      </c>
      <c r="N45" s="272">
        <v>809270</v>
      </c>
      <c r="O45" s="273">
        <f t="shared" si="14"/>
        <v>0</v>
      </c>
    </row>
    <row r="46" spans="1:15" s="1" customFormat="1" ht="30" customHeight="1">
      <c r="A46" s="129" t="s">
        <v>392</v>
      </c>
      <c r="B46" s="124" t="s">
        <v>46</v>
      </c>
      <c r="C46" s="124" t="s">
        <v>853</v>
      </c>
      <c r="D46" s="124" t="s">
        <v>864</v>
      </c>
      <c r="E46" s="101" t="s">
        <v>42</v>
      </c>
      <c r="F46" s="101" t="s">
        <v>429</v>
      </c>
      <c r="G46" s="102" t="s">
        <v>742</v>
      </c>
      <c r="H46" s="271">
        <v>5275101</v>
      </c>
      <c r="I46" s="272">
        <f>SUMIF('[1]Fundo OCC'!$F$6:$F$443,'[1]De Para Fundo'!$F46,'[1]Fundo OCC'!G$6:G$443)</f>
        <v>6600000</v>
      </c>
      <c r="J46" s="272">
        <v>19351</v>
      </c>
      <c r="K46" s="272">
        <f t="shared" si="12"/>
        <v>6580649</v>
      </c>
      <c r="L46" s="272">
        <f>SUMIF('[1]Fundo OCC'!$F$6:$F$443,'[1]De Para Fundo'!$F46,'[1]Fundo OCC'!M$6:M$443)</f>
        <v>6580649</v>
      </c>
      <c r="M46" s="272">
        <f t="shared" si="13"/>
        <v>6196116</v>
      </c>
      <c r="N46" s="272">
        <v>384533</v>
      </c>
      <c r="O46" s="273">
        <f t="shared" si="14"/>
        <v>0</v>
      </c>
    </row>
    <row r="47" spans="1:15" s="1" customFormat="1" ht="30" customHeight="1">
      <c r="A47" s="129" t="s">
        <v>392</v>
      </c>
      <c r="B47" s="124" t="s">
        <v>46</v>
      </c>
      <c r="C47" s="124" t="s">
        <v>853</v>
      </c>
      <c r="D47" s="124" t="s">
        <v>494</v>
      </c>
      <c r="E47" s="101" t="s">
        <v>620</v>
      </c>
      <c r="F47" s="101" t="s">
        <v>430</v>
      </c>
      <c r="G47" s="103" t="s">
        <v>743</v>
      </c>
      <c r="H47" s="271">
        <v>1972999</v>
      </c>
      <c r="I47" s="272">
        <f>SUMIF('[1]Fundo OCC'!$F$6:$F$443,'[1]De Para Fundo'!$F47,'[1]Fundo OCC'!G$6:G$443)</f>
        <v>4500000</v>
      </c>
      <c r="J47" s="272">
        <v>1500001</v>
      </c>
      <c r="K47" s="272">
        <f t="shared" si="12"/>
        <v>2999999</v>
      </c>
      <c r="L47" s="272">
        <f>SUMIF('[1]Fundo OCC'!$F$6:$F$443,'[1]De Para Fundo'!$F47,'[1]Fundo OCC'!M$6:M$443)</f>
        <v>2999999</v>
      </c>
      <c r="M47" s="272">
        <f t="shared" si="13"/>
        <v>1558721</v>
      </c>
      <c r="N47" s="272">
        <v>1441278</v>
      </c>
      <c r="O47" s="273">
        <f t="shared" si="14"/>
        <v>0</v>
      </c>
    </row>
    <row r="48" spans="1:15" s="1" customFormat="1" ht="30" customHeight="1">
      <c r="A48" s="129" t="s">
        <v>392</v>
      </c>
      <c r="B48" s="124" t="s">
        <v>180</v>
      </c>
      <c r="C48" s="124" t="s">
        <v>853</v>
      </c>
      <c r="D48" s="124" t="s">
        <v>495</v>
      </c>
      <c r="E48" s="101" t="s">
        <v>705</v>
      </c>
      <c r="F48" s="101" t="s">
        <v>431</v>
      </c>
      <c r="G48" s="104" t="s">
        <v>744</v>
      </c>
      <c r="H48" s="271">
        <v>10731400</v>
      </c>
      <c r="I48" s="272">
        <f>SUMIF('[1]Fundo OCC'!$F$6:$F$443,'[1]De Para Fundo'!$F48,'[1]Fundo OCC'!G$6:G$443)</f>
        <v>14190000</v>
      </c>
      <c r="J48" s="272">
        <v>277353</v>
      </c>
      <c r="K48" s="272">
        <f t="shared" si="12"/>
        <v>13912647</v>
      </c>
      <c r="L48" s="272">
        <f>SUMIF('[1]Fundo OCC'!$F$6:$F$443,'[1]De Para Fundo'!$F48,'[1]Fundo OCC'!M$6:M$443)</f>
        <v>13912647</v>
      </c>
      <c r="M48" s="272">
        <f t="shared" si="13"/>
        <v>13629222</v>
      </c>
      <c r="N48" s="272">
        <v>283425</v>
      </c>
      <c r="O48" s="273">
        <f t="shared" si="14"/>
        <v>0</v>
      </c>
    </row>
    <row r="49" spans="1:15" s="109" customFormat="1" ht="39.75" customHeight="1">
      <c r="A49" s="128" t="s">
        <v>745</v>
      </c>
      <c r="B49" s="110"/>
      <c r="C49" s="110"/>
      <c r="D49" s="110"/>
      <c r="E49" s="110"/>
      <c r="F49" s="110"/>
      <c r="G49" s="108"/>
      <c r="H49" s="268">
        <f aca="true" t="shared" si="15" ref="H49:O49">SUM(H50)</f>
        <v>75959494</v>
      </c>
      <c r="I49" s="270">
        <f t="shared" si="15"/>
        <v>83500000</v>
      </c>
      <c r="J49" s="270">
        <f t="shared" si="15"/>
        <v>45013</v>
      </c>
      <c r="K49" s="270">
        <f t="shared" si="15"/>
        <v>83454987</v>
      </c>
      <c r="L49" s="270">
        <f t="shared" si="15"/>
        <v>83454987</v>
      </c>
      <c r="M49" s="270">
        <f t="shared" si="15"/>
        <v>75265787</v>
      </c>
      <c r="N49" s="270">
        <f t="shared" si="15"/>
        <v>8189200</v>
      </c>
      <c r="O49" s="269">
        <f t="shared" si="15"/>
        <v>0</v>
      </c>
    </row>
    <row r="50" spans="1:15" s="1" customFormat="1" ht="30" customHeight="1">
      <c r="A50" s="129" t="s">
        <v>392</v>
      </c>
      <c r="B50" s="124" t="s">
        <v>46</v>
      </c>
      <c r="C50" s="124" t="s">
        <v>862</v>
      </c>
      <c r="D50" s="124" t="s">
        <v>863</v>
      </c>
      <c r="E50" s="101" t="s">
        <v>705</v>
      </c>
      <c r="F50" s="101" t="s">
        <v>432</v>
      </c>
      <c r="G50" s="103" t="s">
        <v>244</v>
      </c>
      <c r="H50" s="271">
        <v>75959494</v>
      </c>
      <c r="I50" s="272">
        <f>SUMIF('[1]Fundo OCC'!$F$6:$F$443,'[1]De Para Fundo'!$F50,'[1]Fundo OCC'!G$6:G$443)</f>
        <v>83500000</v>
      </c>
      <c r="J50" s="272">
        <v>45013</v>
      </c>
      <c r="K50" s="272">
        <f>I50-J50</f>
        <v>83454987</v>
      </c>
      <c r="L50" s="272">
        <f>SUMIF('[1]Fundo OCC'!$F$6:$F$443,'[1]De Para Fundo'!$F50,'[1]Fundo OCC'!M$6:M$443)</f>
        <v>83454987</v>
      </c>
      <c r="M50" s="272">
        <f>L50-N50</f>
        <v>75265787</v>
      </c>
      <c r="N50" s="272">
        <v>8189200</v>
      </c>
      <c r="O50" s="273">
        <f>K50-L50</f>
        <v>0</v>
      </c>
    </row>
    <row r="51" spans="1:15" s="109" customFormat="1" ht="39.75" customHeight="1">
      <c r="A51" s="128" t="s">
        <v>245</v>
      </c>
      <c r="B51" s="110"/>
      <c r="C51" s="110"/>
      <c r="D51" s="110"/>
      <c r="E51" s="110"/>
      <c r="F51" s="110"/>
      <c r="G51" s="108"/>
      <c r="H51" s="268">
        <f aca="true" t="shared" si="16" ref="H51:O51">SUM(H52)</f>
        <v>244979000</v>
      </c>
      <c r="I51" s="270">
        <f t="shared" si="16"/>
        <v>269500000</v>
      </c>
      <c r="J51" s="270">
        <f t="shared" si="16"/>
        <v>0</v>
      </c>
      <c r="K51" s="270">
        <f t="shared" si="16"/>
        <v>269500000</v>
      </c>
      <c r="L51" s="270">
        <f t="shared" si="16"/>
        <v>269500000</v>
      </c>
      <c r="M51" s="270">
        <f t="shared" si="16"/>
        <v>269500000</v>
      </c>
      <c r="N51" s="270">
        <f t="shared" si="16"/>
        <v>0</v>
      </c>
      <c r="O51" s="269">
        <f t="shared" si="16"/>
        <v>0</v>
      </c>
    </row>
    <row r="52" spans="1:15" s="1" customFormat="1" ht="30" customHeight="1">
      <c r="A52" s="129" t="s">
        <v>392</v>
      </c>
      <c r="B52" s="124" t="s">
        <v>46</v>
      </c>
      <c r="C52" s="124" t="s">
        <v>853</v>
      </c>
      <c r="D52" s="124" t="s">
        <v>864</v>
      </c>
      <c r="E52" s="101" t="s">
        <v>497</v>
      </c>
      <c r="F52" s="101" t="s">
        <v>433</v>
      </c>
      <c r="G52" s="102" t="s">
        <v>246</v>
      </c>
      <c r="H52" s="271">
        <v>244979000</v>
      </c>
      <c r="I52" s="272">
        <f>SUMIF('[1]Fundo OCC'!$F$6:$F$443,'[1]De Para Fundo'!$F52,'[1]Fundo OCC'!G$6:G$443)</f>
        <v>269500000</v>
      </c>
      <c r="J52" s="272">
        <v>0</v>
      </c>
      <c r="K52" s="272">
        <f>I52-J52</f>
        <v>269500000</v>
      </c>
      <c r="L52" s="272">
        <f>SUMIF('[1]Fundo OCC'!$F$6:$F$443,'[1]De Para Fundo'!$F52,'[1]Fundo OCC'!M$6:M$443)</f>
        <v>269500000</v>
      </c>
      <c r="M52" s="272">
        <f>L52-N52</f>
        <v>269500000</v>
      </c>
      <c r="N52" s="272">
        <v>0</v>
      </c>
      <c r="O52" s="273">
        <f>K52-L52</f>
        <v>0</v>
      </c>
    </row>
    <row r="53" spans="1:15" s="109" customFormat="1" ht="39.75" customHeight="1">
      <c r="A53" s="128" t="s">
        <v>86</v>
      </c>
      <c r="B53" s="110"/>
      <c r="C53" s="110"/>
      <c r="D53" s="110"/>
      <c r="E53" s="110"/>
      <c r="F53" s="110"/>
      <c r="G53" s="108"/>
      <c r="H53" s="268">
        <f aca="true" t="shared" si="17" ref="H53:O53">SUM(H54)</f>
        <v>221000000</v>
      </c>
      <c r="I53" s="270">
        <f t="shared" si="17"/>
        <v>245000000</v>
      </c>
      <c r="J53" s="270">
        <f t="shared" si="17"/>
        <v>0</v>
      </c>
      <c r="K53" s="270">
        <f t="shared" si="17"/>
        <v>245000000</v>
      </c>
      <c r="L53" s="270">
        <f t="shared" si="17"/>
        <v>245000000</v>
      </c>
      <c r="M53" s="270">
        <f t="shared" si="17"/>
        <v>217888885</v>
      </c>
      <c r="N53" s="270">
        <f t="shared" si="17"/>
        <v>27111115</v>
      </c>
      <c r="O53" s="269">
        <f t="shared" si="17"/>
        <v>0</v>
      </c>
    </row>
    <row r="54" spans="1:15" s="1" customFormat="1" ht="30" customHeight="1">
      <c r="A54" s="129" t="s">
        <v>392</v>
      </c>
      <c r="B54" s="124" t="s">
        <v>46</v>
      </c>
      <c r="C54" s="124" t="s">
        <v>853</v>
      </c>
      <c r="D54" s="124" t="s">
        <v>498</v>
      </c>
      <c r="E54" s="101" t="s">
        <v>310</v>
      </c>
      <c r="F54" s="101" t="s">
        <v>434</v>
      </c>
      <c r="G54" s="103" t="s">
        <v>87</v>
      </c>
      <c r="H54" s="271">
        <v>221000000</v>
      </c>
      <c r="I54" s="272">
        <f>SUMIF('[1]Fundo OCC'!$F$6:$F$443,'[1]De Para Fundo'!$F54,'[1]Fundo OCC'!G$6:G$443)</f>
        <v>245000000</v>
      </c>
      <c r="J54" s="272">
        <v>0</v>
      </c>
      <c r="K54" s="272">
        <f>I54-J54</f>
        <v>245000000</v>
      </c>
      <c r="L54" s="272">
        <f>SUMIF('[1]Fundo OCC'!$F$6:$F$443,'[1]De Para Fundo'!$F54,'[1]Fundo OCC'!M$6:M$443)</f>
        <v>245000000</v>
      </c>
      <c r="M54" s="272">
        <f>L54-N54</f>
        <v>217888885</v>
      </c>
      <c r="N54" s="272">
        <v>27111115</v>
      </c>
      <c r="O54" s="273">
        <f>K54-L54</f>
        <v>0</v>
      </c>
    </row>
    <row r="55" spans="1:15" s="109" customFormat="1" ht="39.75" customHeight="1">
      <c r="A55" s="128" t="s">
        <v>88</v>
      </c>
      <c r="B55" s="110"/>
      <c r="C55" s="110"/>
      <c r="D55" s="110"/>
      <c r="E55" s="110"/>
      <c r="F55" s="110"/>
      <c r="G55" s="108"/>
      <c r="H55" s="268">
        <f aca="true" t="shared" si="18" ref="H55:O55">SUM(H56:H60)</f>
        <v>31075600</v>
      </c>
      <c r="I55" s="270">
        <f t="shared" si="18"/>
        <v>79430000</v>
      </c>
      <c r="J55" s="270">
        <f t="shared" si="18"/>
        <v>200011</v>
      </c>
      <c r="K55" s="270">
        <f t="shared" si="18"/>
        <v>79229989</v>
      </c>
      <c r="L55" s="270">
        <f t="shared" si="18"/>
        <v>79229989</v>
      </c>
      <c r="M55" s="270">
        <f t="shared" si="18"/>
        <v>65035125</v>
      </c>
      <c r="N55" s="270">
        <f t="shared" si="18"/>
        <v>14194864</v>
      </c>
      <c r="O55" s="269">
        <f t="shared" si="18"/>
        <v>0</v>
      </c>
    </row>
    <row r="56" spans="1:15" s="1" customFormat="1" ht="30" customHeight="1">
      <c r="A56" s="129" t="s">
        <v>392</v>
      </c>
      <c r="B56" s="124" t="s">
        <v>499</v>
      </c>
      <c r="C56" s="124" t="s">
        <v>709</v>
      </c>
      <c r="D56" s="124" t="s">
        <v>501</v>
      </c>
      <c r="E56" s="101" t="s">
        <v>310</v>
      </c>
      <c r="F56" s="101" t="s">
        <v>435</v>
      </c>
      <c r="G56" s="104" t="s">
        <v>89</v>
      </c>
      <c r="H56" s="271">
        <v>15780000</v>
      </c>
      <c r="I56" s="272">
        <f>SUMIF('[1]Fundo OCC'!$F$6:$F$443,'[1]De Para Fundo'!$F56,'[1]Fundo OCC'!G$6:G$443)</f>
        <v>30780000</v>
      </c>
      <c r="J56" s="272">
        <v>10</v>
      </c>
      <c r="K56" s="272">
        <f>I56-J56</f>
        <v>30779990</v>
      </c>
      <c r="L56" s="272">
        <f>SUMIF('[1]Fundo OCC'!$F$6:$F$443,'[1]De Para Fundo'!$F56,'[1]Fundo OCC'!M$6:M$443)</f>
        <v>30779990</v>
      </c>
      <c r="M56" s="272">
        <f>L56-N56</f>
        <v>25713494</v>
      </c>
      <c r="N56" s="272">
        <v>5066496</v>
      </c>
      <c r="O56" s="273">
        <f>K56-L56</f>
        <v>0</v>
      </c>
    </row>
    <row r="57" spans="1:15" s="1" customFormat="1" ht="30" customHeight="1">
      <c r="A57" s="129" t="s">
        <v>392</v>
      </c>
      <c r="B57" s="124" t="s">
        <v>606</v>
      </c>
      <c r="C57" s="124" t="s">
        <v>59</v>
      </c>
      <c r="D57" s="124" t="s">
        <v>502</v>
      </c>
      <c r="E57" s="101" t="s">
        <v>310</v>
      </c>
      <c r="F57" s="101" t="s">
        <v>436</v>
      </c>
      <c r="G57" s="104" t="s">
        <v>90</v>
      </c>
      <c r="H57" s="271">
        <v>2955000</v>
      </c>
      <c r="I57" s="272">
        <f>SUMIF('[1]Fundo OCC'!$F$6:$F$443,'[1]De Para Fundo'!$F57,'[1]Fundo OCC'!G$6:G$443)</f>
        <v>0</v>
      </c>
      <c r="J57" s="272">
        <v>0</v>
      </c>
      <c r="K57" s="272">
        <f>I57-J57</f>
        <v>0</v>
      </c>
      <c r="L57" s="272">
        <f>SUMIF('[1]Fundo OCC'!$F$6:$F$443,'[1]De Para Fundo'!$F57,'[1]Fundo OCC'!M$6:M$443)</f>
        <v>0</v>
      </c>
      <c r="M57" s="272">
        <f>L57-N57</f>
        <v>0</v>
      </c>
      <c r="N57" s="272">
        <v>0</v>
      </c>
      <c r="O57" s="273">
        <f>K57-L57</f>
        <v>0</v>
      </c>
    </row>
    <row r="58" spans="1:15" s="1" customFormat="1" ht="30" customHeight="1">
      <c r="A58" s="129" t="s">
        <v>392</v>
      </c>
      <c r="B58" s="124" t="s">
        <v>606</v>
      </c>
      <c r="C58" s="124" t="s">
        <v>608</v>
      </c>
      <c r="D58" s="124" t="s">
        <v>503</v>
      </c>
      <c r="E58" s="101" t="s">
        <v>310</v>
      </c>
      <c r="F58" s="101" t="s">
        <v>437</v>
      </c>
      <c r="G58" s="104" t="s">
        <v>526</v>
      </c>
      <c r="H58" s="271">
        <v>0</v>
      </c>
      <c r="I58" s="272">
        <f>SUMIF('[1]Fundo OCC'!$F$6:$F$443,'[1]De Para Fundo'!$F58,'[1]Fundo OCC'!G$6:G$443)</f>
        <v>32700000</v>
      </c>
      <c r="J58" s="272">
        <v>0</v>
      </c>
      <c r="K58" s="272">
        <f>I58-J58</f>
        <v>32700000</v>
      </c>
      <c r="L58" s="272">
        <f>SUMIF('[1]Fundo OCC'!$F$6:$F$443,'[1]De Para Fundo'!$F58,'[1]Fundo OCC'!M$6:M$443)</f>
        <v>32700000</v>
      </c>
      <c r="M58" s="272">
        <f>L58-N58</f>
        <v>25238439</v>
      </c>
      <c r="N58" s="272">
        <v>7461561</v>
      </c>
      <c r="O58" s="273">
        <f>K58-L58</f>
        <v>0</v>
      </c>
    </row>
    <row r="59" spans="1:15" s="1" customFormat="1" ht="30" customHeight="1">
      <c r="A59" s="129" t="s">
        <v>392</v>
      </c>
      <c r="B59" s="124" t="s">
        <v>606</v>
      </c>
      <c r="C59" s="124" t="s">
        <v>865</v>
      </c>
      <c r="D59" s="124" t="s">
        <v>321</v>
      </c>
      <c r="E59" s="101" t="s">
        <v>310</v>
      </c>
      <c r="F59" s="101" t="s">
        <v>438</v>
      </c>
      <c r="G59" s="104" t="s">
        <v>652</v>
      </c>
      <c r="H59" s="271">
        <v>8203600</v>
      </c>
      <c r="I59" s="272">
        <f>SUMIF('[1]Fundo OCC'!$F$6:$F$443,'[1]De Para Fundo'!$F59,'[1]Fundo OCC'!G$6:G$443)</f>
        <v>9900000</v>
      </c>
      <c r="J59" s="272">
        <v>0</v>
      </c>
      <c r="K59" s="272">
        <f>I59-J59</f>
        <v>9900000</v>
      </c>
      <c r="L59" s="272">
        <f>SUMIF('[1]Fundo OCC'!$F$6:$F$443,'[1]De Para Fundo'!$F59,'[1]Fundo OCC'!M$6:M$443)</f>
        <v>9900000</v>
      </c>
      <c r="M59" s="272">
        <f>L59-N59</f>
        <v>8292800</v>
      </c>
      <c r="N59" s="272">
        <v>1607200</v>
      </c>
      <c r="O59" s="273">
        <f>K59-L59</f>
        <v>0</v>
      </c>
    </row>
    <row r="60" spans="1:15" s="1" customFormat="1" ht="30" customHeight="1">
      <c r="A60" s="129" t="s">
        <v>392</v>
      </c>
      <c r="B60" s="124" t="s">
        <v>606</v>
      </c>
      <c r="C60" s="124" t="s">
        <v>500</v>
      </c>
      <c r="D60" s="124" t="s">
        <v>322</v>
      </c>
      <c r="E60" s="101" t="s">
        <v>310</v>
      </c>
      <c r="F60" s="101" t="s">
        <v>439</v>
      </c>
      <c r="G60" s="104" t="s">
        <v>653</v>
      </c>
      <c r="H60" s="271">
        <v>4137000</v>
      </c>
      <c r="I60" s="272">
        <f>SUMIF('[1]Fundo OCC'!$F$6:$F$443,'[1]De Para Fundo'!$F60,'[1]Fundo OCC'!G$6:G$443)</f>
        <v>6050000</v>
      </c>
      <c r="J60" s="272">
        <v>200001</v>
      </c>
      <c r="K60" s="272">
        <f>I60-J60</f>
        <v>5849999</v>
      </c>
      <c r="L60" s="272">
        <f>SUMIF('[1]Fundo OCC'!$F$6:$F$443,'[1]De Para Fundo'!$F60,'[1]Fundo OCC'!M$6:M$443)</f>
        <v>5849999</v>
      </c>
      <c r="M60" s="272">
        <f>L60-N60</f>
        <v>5790392</v>
      </c>
      <c r="N60" s="272">
        <v>59607</v>
      </c>
      <c r="O60" s="273">
        <f>K60-L60</f>
        <v>0</v>
      </c>
    </row>
    <row r="61" spans="1:15" s="109" customFormat="1" ht="39.75" customHeight="1">
      <c r="A61" s="128" t="s">
        <v>654</v>
      </c>
      <c r="B61" s="110"/>
      <c r="C61" s="110"/>
      <c r="D61" s="110"/>
      <c r="E61" s="110"/>
      <c r="F61" s="110"/>
      <c r="G61" s="108"/>
      <c r="H61" s="268">
        <f aca="true" t="shared" si="19" ref="H61:O61">SUM(H62)</f>
        <v>15359575</v>
      </c>
      <c r="I61" s="270">
        <f t="shared" si="19"/>
        <v>25020000</v>
      </c>
      <c r="J61" s="270">
        <f t="shared" si="19"/>
        <v>300617</v>
      </c>
      <c r="K61" s="270">
        <f t="shared" si="19"/>
        <v>24719383</v>
      </c>
      <c r="L61" s="270">
        <f t="shared" si="19"/>
        <v>24719383</v>
      </c>
      <c r="M61" s="270">
        <f t="shared" si="19"/>
        <v>24535881</v>
      </c>
      <c r="N61" s="270">
        <f t="shared" si="19"/>
        <v>183502</v>
      </c>
      <c r="O61" s="269">
        <f t="shared" si="19"/>
        <v>0</v>
      </c>
    </row>
    <row r="62" spans="1:15" s="1" customFormat="1" ht="30" customHeight="1">
      <c r="A62" s="129" t="s">
        <v>392</v>
      </c>
      <c r="B62" s="124" t="s">
        <v>616</v>
      </c>
      <c r="C62" s="124" t="s">
        <v>323</v>
      </c>
      <c r="D62" s="124" t="s">
        <v>324</v>
      </c>
      <c r="E62" s="101" t="s">
        <v>310</v>
      </c>
      <c r="F62" s="101" t="s">
        <v>440</v>
      </c>
      <c r="G62" s="103" t="s">
        <v>655</v>
      </c>
      <c r="H62" s="271">
        <v>15359575</v>
      </c>
      <c r="I62" s="272">
        <f>SUMIF('[1]Fundo OCC'!$F$6:$F$443,'[1]De Para Fundo'!$F62,'[1]Fundo OCC'!G$6:G$443)</f>
        <v>25020000</v>
      </c>
      <c r="J62" s="272">
        <v>300617</v>
      </c>
      <c r="K62" s="272">
        <f>I62-J62</f>
        <v>24719383</v>
      </c>
      <c r="L62" s="272">
        <f>SUMIF('[1]Fundo OCC'!$F$6:$F$443,'[1]De Para Fundo'!$F62,'[1]Fundo OCC'!M$6:M$443)</f>
        <v>24719383</v>
      </c>
      <c r="M62" s="272">
        <f>L62-N62</f>
        <v>24535881</v>
      </c>
      <c r="N62" s="272">
        <v>183502</v>
      </c>
      <c r="O62" s="273">
        <f>K62-L62</f>
        <v>0</v>
      </c>
    </row>
    <row r="63" spans="1:15" s="109" customFormat="1" ht="39.75" customHeight="1">
      <c r="A63" s="128" t="s">
        <v>656</v>
      </c>
      <c r="B63" s="110"/>
      <c r="C63" s="110"/>
      <c r="D63" s="110"/>
      <c r="E63" s="110"/>
      <c r="F63" s="110"/>
      <c r="G63" s="108"/>
      <c r="H63" s="268">
        <f aca="true" t="shared" si="20" ref="H63:O63">SUM(H64:H65)</f>
        <v>24200676</v>
      </c>
      <c r="I63" s="270">
        <f t="shared" si="20"/>
        <v>37663400</v>
      </c>
      <c r="J63" s="270">
        <f t="shared" si="20"/>
        <v>11344797</v>
      </c>
      <c r="K63" s="270">
        <f t="shared" si="20"/>
        <v>26318603</v>
      </c>
      <c r="L63" s="270">
        <f t="shared" si="20"/>
        <v>26318603</v>
      </c>
      <c r="M63" s="270">
        <f t="shared" si="20"/>
        <v>5014687</v>
      </c>
      <c r="N63" s="270">
        <f t="shared" si="20"/>
        <v>21303916</v>
      </c>
      <c r="O63" s="269">
        <f t="shared" si="20"/>
        <v>0</v>
      </c>
    </row>
    <row r="64" spans="1:15" s="1" customFormat="1" ht="30" customHeight="1">
      <c r="A64" s="129" t="s">
        <v>392</v>
      </c>
      <c r="B64" s="124" t="s">
        <v>46</v>
      </c>
      <c r="C64" s="124" t="s">
        <v>33</v>
      </c>
      <c r="D64" s="124" t="s">
        <v>325</v>
      </c>
      <c r="E64" s="101"/>
      <c r="F64" s="101" t="s">
        <v>156</v>
      </c>
      <c r="G64" s="103" t="s">
        <v>657</v>
      </c>
      <c r="H64" s="271">
        <v>12461634</v>
      </c>
      <c r="I64" s="272">
        <f>SUMIF('[1]Fundo OCC 1'!$F$6:$F$279,'[1]De Para Fundo'!$F64,'[1]Fundo OCC 1'!G$6:G$279)</f>
        <v>17663400</v>
      </c>
      <c r="J64" s="272">
        <v>3966579</v>
      </c>
      <c r="K64" s="272">
        <f>I64-J64</f>
        <v>13696821</v>
      </c>
      <c r="L64" s="272">
        <f>SUMIF('[1]Fundo OCC 1'!$F$6:$F$279,'[1]De Para Fundo'!$F64,'[1]Fundo OCC 1'!M$6:M$279)</f>
        <v>13696821</v>
      </c>
      <c r="M64" s="272">
        <f>L64-N64</f>
        <v>3038615</v>
      </c>
      <c r="N64" s="272">
        <v>10658206</v>
      </c>
      <c r="O64" s="273">
        <f>K64-L64</f>
        <v>0</v>
      </c>
    </row>
    <row r="65" spans="1:15" s="1" customFormat="1" ht="30" customHeight="1">
      <c r="A65" s="129" t="s">
        <v>392</v>
      </c>
      <c r="B65" s="124" t="s">
        <v>46</v>
      </c>
      <c r="C65" s="124" t="s">
        <v>33</v>
      </c>
      <c r="D65" s="124" t="s">
        <v>326</v>
      </c>
      <c r="E65" s="101"/>
      <c r="F65" s="101" t="s">
        <v>157</v>
      </c>
      <c r="G65" s="103" t="s">
        <v>658</v>
      </c>
      <c r="H65" s="271">
        <v>11739042</v>
      </c>
      <c r="I65" s="272">
        <f>SUMIF('[1]Fundo OCC 1'!$F$6:$F$279,'[1]De Para Fundo'!$F65,'[1]Fundo OCC 1'!G$6:G$279)</f>
        <v>20000000</v>
      </c>
      <c r="J65" s="272">
        <v>7378218</v>
      </c>
      <c r="K65" s="272">
        <f>I65-J65</f>
        <v>12621782</v>
      </c>
      <c r="L65" s="272">
        <f>SUMIF('[1]Fundo OCC 1'!$F$6:$F$279,'[1]De Para Fundo'!$F65,'[1]Fundo OCC 1'!M$6:M$279)</f>
        <v>12621782</v>
      </c>
      <c r="M65" s="272">
        <f>L65-N65</f>
        <v>1976072</v>
      </c>
      <c r="N65" s="272">
        <v>10645710</v>
      </c>
      <c r="O65" s="273">
        <f>K65-L65</f>
        <v>0</v>
      </c>
    </row>
    <row r="66" spans="1:15" s="109" customFormat="1" ht="39.75" customHeight="1">
      <c r="A66" s="128" t="s">
        <v>150</v>
      </c>
      <c r="B66" s="110"/>
      <c r="C66" s="110"/>
      <c r="D66" s="110"/>
      <c r="E66" s="110"/>
      <c r="F66" s="110"/>
      <c r="G66" s="108"/>
      <c r="H66" s="268">
        <f aca="true" t="shared" si="21" ref="H66:O66">SUM(H67)</f>
        <v>534633364</v>
      </c>
      <c r="I66" s="270">
        <f t="shared" si="21"/>
        <v>566000000</v>
      </c>
      <c r="J66" s="270">
        <f t="shared" si="21"/>
        <v>14411467</v>
      </c>
      <c r="K66" s="270">
        <f t="shared" si="21"/>
        <v>551588533</v>
      </c>
      <c r="L66" s="270">
        <f t="shared" si="21"/>
        <v>551588533</v>
      </c>
      <c r="M66" s="270">
        <f t="shared" si="21"/>
        <v>537266824</v>
      </c>
      <c r="N66" s="270">
        <f t="shared" si="21"/>
        <v>14321709</v>
      </c>
      <c r="O66" s="269">
        <f t="shared" si="21"/>
        <v>0</v>
      </c>
    </row>
    <row r="67" spans="1:15" s="1" customFormat="1" ht="30" customHeight="1">
      <c r="A67" s="129" t="s">
        <v>392</v>
      </c>
      <c r="B67" s="124" t="s">
        <v>58</v>
      </c>
      <c r="C67" s="124" t="s">
        <v>608</v>
      </c>
      <c r="D67" s="124" t="s">
        <v>907</v>
      </c>
      <c r="E67" s="101"/>
      <c r="F67" s="101" t="s">
        <v>907</v>
      </c>
      <c r="G67" s="103" t="s">
        <v>151</v>
      </c>
      <c r="H67" s="271">
        <v>534633364</v>
      </c>
      <c r="I67" s="272">
        <f>SUMIF('[1]Fundo OCC'!$F$6:$F$443,'[1]De Para Fundo'!$F67,'[1]Fundo OCC'!G$6:G$443)</f>
        <v>566000000</v>
      </c>
      <c r="J67" s="272">
        <v>14411467</v>
      </c>
      <c r="K67" s="272">
        <f>I67-J67</f>
        <v>551588533</v>
      </c>
      <c r="L67" s="272">
        <f>SUMIF('[1]Fundo OCC'!$F$6:$F$443,'[1]De Para Fundo'!$F67,'[1]Fundo OCC'!M$6:M$443)</f>
        <v>551588533</v>
      </c>
      <c r="M67" s="272">
        <f>L67-N67</f>
        <v>537266824</v>
      </c>
      <c r="N67" s="272">
        <v>14321709</v>
      </c>
      <c r="O67" s="273">
        <f>K67-L67</f>
        <v>0</v>
      </c>
    </row>
    <row r="68" spans="1:15" s="109" customFormat="1" ht="39.75" customHeight="1">
      <c r="A68" s="128" t="s">
        <v>152</v>
      </c>
      <c r="B68" s="110"/>
      <c r="C68" s="110"/>
      <c r="D68" s="110"/>
      <c r="E68" s="110"/>
      <c r="F68" s="110"/>
      <c r="G68" s="108"/>
      <c r="H68" s="268">
        <f aca="true" t="shared" si="22" ref="H68:O68">SUM(H69:H75)</f>
        <v>64159157</v>
      </c>
      <c r="I68" s="270">
        <f t="shared" si="22"/>
        <v>76800000</v>
      </c>
      <c r="J68" s="270">
        <f t="shared" si="22"/>
        <v>37741</v>
      </c>
      <c r="K68" s="270">
        <f t="shared" si="22"/>
        <v>76762259</v>
      </c>
      <c r="L68" s="270">
        <f t="shared" si="22"/>
        <v>76762259</v>
      </c>
      <c r="M68" s="270">
        <f t="shared" si="22"/>
        <v>46785881</v>
      </c>
      <c r="N68" s="270">
        <f t="shared" si="22"/>
        <v>29976378</v>
      </c>
      <c r="O68" s="269">
        <f t="shared" si="22"/>
        <v>0</v>
      </c>
    </row>
    <row r="69" spans="1:15" s="1" customFormat="1" ht="30" customHeight="1">
      <c r="A69" s="129" t="s">
        <v>392</v>
      </c>
      <c r="B69" s="124" t="s">
        <v>619</v>
      </c>
      <c r="C69" s="124" t="s">
        <v>862</v>
      </c>
      <c r="D69" s="124" t="s">
        <v>908</v>
      </c>
      <c r="E69" s="101" t="s">
        <v>310</v>
      </c>
      <c r="F69" s="101" t="s">
        <v>441</v>
      </c>
      <c r="G69" s="103" t="s">
        <v>351</v>
      </c>
      <c r="H69" s="271">
        <v>2956800</v>
      </c>
      <c r="I69" s="272">
        <f>SUMIF('[1]Fundo OCC'!$F$6:$F$443,'[1]De Para Fundo'!$F69,'[1]Fundo OCC'!G$6:G$443)</f>
        <v>4000000</v>
      </c>
      <c r="J69" s="272">
        <v>7051</v>
      </c>
      <c r="K69" s="272">
        <f aca="true" t="shared" si="23" ref="K69:K75">I69-J69</f>
        <v>3992949</v>
      </c>
      <c r="L69" s="272">
        <f>SUMIF('[1]Fundo OCC'!$F$6:$F$443,'[1]De Para Fundo'!$F69,'[1]Fundo OCC'!M$6:M$443)</f>
        <v>3992949</v>
      </c>
      <c r="M69" s="272">
        <f aca="true" t="shared" si="24" ref="M69:M75">L69-N69</f>
        <v>3186374</v>
      </c>
      <c r="N69" s="272">
        <v>806575</v>
      </c>
      <c r="O69" s="273">
        <f aca="true" t="shared" si="25" ref="O69:O75">K69-L69</f>
        <v>0</v>
      </c>
    </row>
    <row r="70" spans="1:15" s="1" customFormat="1" ht="30" customHeight="1">
      <c r="A70" s="129" t="s">
        <v>392</v>
      </c>
      <c r="B70" s="124" t="s">
        <v>606</v>
      </c>
      <c r="C70" s="124" t="s">
        <v>862</v>
      </c>
      <c r="D70" s="124" t="s">
        <v>909</v>
      </c>
      <c r="E70" s="101" t="s">
        <v>310</v>
      </c>
      <c r="F70" s="101" t="s">
        <v>442</v>
      </c>
      <c r="G70" s="103" t="s">
        <v>352</v>
      </c>
      <c r="H70" s="271">
        <v>13761388</v>
      </c>
      <c r="I70" s="272">
        <f>SUMIF('[1]Fundo OCC'!$F$6:$F$443,'[1]De Para Fundo'!$F70,'[1]Fundo OCC'!G$6:G$443)</f>
        <v>16500000</v>
      </c>
      <c r="J70" s="272">
        <v>303</v>
      </c>
      <c r="K70" s="272">
        <f t="shared" si="23"/>
        <v>16499697</v>
      </c>
      <c r="L70" s="272">
        <f>SUMIF('[1]Fundo OCC'!$F$6:$F$443,'[1]De Para Fundo'!$F70,'[1]Fundo OCC'!M$6:M$443)</f>
        <v>16499697</v>
      </c>
      <c r="M70" s="272">
        <f t="shared" si="24"/>
        <v>14078052</v>
      </c>
      <c r="N70" s="272">
        <v>2421645</v>
      </c>
      <c r="O70" s="273">
        <f t="shared" si="25"/>
        <v>0</v>
      </c>
    </row>
    <row r="71" spans="1:15" s="1" customFormat="1" ht="30" customHeight="1">
      <c r="A71" s="129" t="s">
        <v>392</v>
      </c>
      <c r="B71" s="124" t="s">
        <v>46</v>
      </c>
      <c r="C71" s="124" t="s">
        <v>862</v>
      </c>
      <c r="D71" s="124" t="s">
        <v>910</v>
      </c>
      <c r="E71" s="101" t="s">
        <v>310</v>
      </c>
      <c r="F71" s="101" t="s">
        <v>443</v>
      </c>
      <c r="G71" s="103" t="s">
        <v>353</v>
      </c>
      <c r="H71" s="271">
        <v>15951618</v>
      </c>
      <c r="I71" s="272">
        <f>SUMIF('[1]Fundo OCC'!$F$6:$F$443,'[1]De Para Fundo'!$F71,'[1]Fundo OCC'!G$6:G$443)</f>
        <v>18000000</v>
      </c>
      <c r="J71" s="272">
        <v>2155</v>
      </c>
      <c r="K71" s="272">
        <f t="shared" si="23"/>
        <v>17997845</v>
      </c>
      <c r="L71" s="272">
        <f>SUMIF('[1]Fundo OCC'!$F$6:$F$443,'[1]De Para Fundo'!$F71,'[1]Fundo OCC'!M$6:M$443)</f>
        <v>17997845</v>
      </c>
      <c r="M71" s="272">
        <f t="shared" si="24"/>
        <v>2128559</v>
      </c>
      <c r="N71" s="272">
        <v>15869286</v>
      </c>
      <c r="O71" s="273">
        <f t="shared" si="25"/>
        <v>0</v>
      </c>
    </row>
    <row r="72" spans="1:15" s="1" customFormat="1" ht="30" customHeight="1">
      <c r="A72" s="129" t="s">
        <v>392</v>
      </c>
      <c r="B72" s="124" t="s">
        <v>320</v>
      </c>
      <c r="C72" s="124" t="s">
        <v>862</v>
      </c>
      <c r="D72" s="124" t="s">
        <v>911</v>
      </c>
      <c r="E72" s="101" t="s">
        <v>310</v>
      </c>
      <c r="F72" s="101" t="s">
        <v>444</v>
      </c>
      <c r="G72" s="103" t="s">
        <v>354</v>
      </c>
      <c r="H72" s="271">
        <v>24904814</v>
      </c>
      <c r="I72" s="272">
        <f>SUMIF('[1]Fundo OCC'!$F$6:$F$443,'[1]De Para Fundo'!$F72,'[1]Fundo OCC'!G$6:G$443)</f>
        <v>28600000</v>
      </c>
      <c r="J72" s="272">
        <v>27917</v>
      </c>
      <c r="K72" s="272">
        <f t="shared" si="23"/>
        <v>28572083</v>
      </c>
      <c r="L72" s="272">
        <f>SUMIF('[1]Fundo OCC'!$F$6:$F$443,'[1]De Para Fundo'!$F72,'[1]Fundo OCC'!M$6:M$443)</f>
        <v>28572083</v>
      </c>
      <c r="M72" s="272">
        <f t="shared" si="24"/>
        <v>18927170</v>
      </c>
      <c r="N72" s="272">
        <v>9644913</v>
      </c>
      <c r="O72" s="273">
        <f t="shared" si="25"/>
        <v>0</v>
      </c>
    </row>
    <row r="73" spans="1:15" s="1" customFormat="1" ht="30" customHeight="1">
      <c r="A73" s="129" t="s">
        <v>392</v>
      </c>
      <c r="B73" s="124" t="s">
        <v>180</v>
      </c>
      <c r="C73" s="124" t="s">
        <v>862</v>
      </c>
      <c r="D73" s="124" t="s">
        <v>912</v>
      </c>
      <c r="E73" s="101" t="s">
        <v>705</v>
      </c>
      <c r="F73" s="101" t="s">
        <v>445</v>
      </c>
      <c r="G73" s="103" t="s">
        <v>355</v>
      </c>
      <c r="H73" s="271">
        <v>1674000</v>
      </c>
      <c r="I73" s="272">
        <f>SUMIF('[1]Fundo OCC'!$F$6:$F$443,'[1]De Para Fundo'!$F73,'[1]Fundo OCC'!G$6:G$443)</f>
        <v>2400000</v>
      </c>
      <c r="J73" s="272">
        <v>0</v>
      </c>
      <c r="K73" s="272">
        <f t="shared" si="23"/>
        <v>2400000</v>
      </c>
      <c r="L73" s="272">
        <f>SUMIF('[1]Fundo OCC'!$F$6:$F$443,'[1]De Para Fundo'!$F73,'[1]Fundo OCC'!M$6:M$443)</f>
        <v>2400000</v>
      </c>
      <c r="M73" s="272">
        <f t="shared" si="24"/>
        <v>2400000</v>
      </c>
      <c r="N73" s="272">
        <v>0</v>
      </c>
      <c r="O73" s="273">
        <f t="shared" si="25"/>
        <v>0</v>
      </c>
    </row>
    <row r="74" spans="1:15" s="1" customFormat="1" ht="30" customHeight="1">
      <c r="A74" s="129" t="s">
        <v>392</v>
      </c>
      <c r="B74" s="124" t="s">
        <v>296</v>
      </c>
      <c r="C74" s="124" t="s">
        <v>862</v>
      </c>
      <c r="D74" s="124" t="s">
        <v>913</v>
      </c>
      <c r="E74" s="101" t="s">
        <v>310</v>
      </c>
      <c r="F74" s="101" t="s">
        <v>446</v>
      </c>
      <c r="G74" s="103" t="s">
        <v>356</v>
      </c>
      <c r="H74" s="271">
        <v>4516725</v>
      </c>
      <c r="I74" s="272">
        <f>SUMIF('[1]Fundo OCC'!$F$6:$F$443,'[1]De Para Fundo'!$F74,'[1]Fundo OCC'!G$6:G$443)</f>
        <v>6100000</v>
      </c>
      <c r="J74" s="272">
        <v>0</v>
      </c>
      <c r="K74" s="272">
        <f t="shared" si="23"/>
        <v>6100000</v>
      </c>
      <c r="L74" s="272">
        <f>SUMIF('[1]Fundo OCC'!$F$6:$F$443,'[1]De Para Fundo'!$F74,'[1]Fundo OCC'!M$6:M$443)</f>
        <v>6100000</v>
      </c>
      <c r="M74" s="272">
        <f t="shared" si="24"/>
        <v>4866938</v>
      </c>
      <c r="N74" s="272">
        <v>1233062</v>
      </c>
      <c r="O74" s="273">
        <f t="shared" si="25"/>
        <v>0</v>
      </c>
    </row>
    <row r="75" spans="1:15" s="1" customFormat="1" ht="30" customHeight="1">
      <c r="A75" s="129" t="s">
        <v>392</v>
      </c>
      <c r="B75" s="124" t="s">
        <v>182</v>
      </c>
      <c r="C75" s="124" t="s">
        <v>862</v>
      </c>
      <c r="D75" s="124" t="s">
        <v>914</v>
      </c>
      <c r="E75" s="101" t="s">
        <v>310</v>
      </c>
      <c r="F75" s="101" t="s">
        <v>447</v>
      </c>
      <c r="G75" s="103" t="s">
        <v>357</v>
      </c>
      <c r="H75" s="271">
        <v>393812</v>
      </c>
      <c r="I75" s="272">
        <f>SUMIF('[1]Fundo OCC'!$F$6:$F$443,'[1]De Para Fundo'!$F75,'[1]Fundo OCC'!G$6:G$443)</f>
        <v>1200000</v>
      </c>
      <c r="J75" s="272">
        <v>315</v>
      </c>
      <c r="K75" s="272">
        <f t="shared" si="23"/>
        <v>1199685</v>
      </c>
      <c r="L75" s="272">
        <f>SUMIF('[1]Fundo OCC'!$F$6:$F$443,'[1]De Para Fundo'!$F75,'[1]Fundo OCC'!M$6:M$443)</f>
        <v>1199685</v>
      </c>
      <c r="M75" s="272">
        <f t="shared" si="24"/>
        <v>1198788</v>
      </c>
      <c r="N75" s="272">
        <v>897</v>
      </c>
      <c r="O75" s="273">
        <f t="shared" si="25"/>
        <v>0</v>
      </c>
    </row>
    <row r="76" spans="1:15" s="109" customFormat="1" ht="39.75" customHeight="1">
      <c r="A76" s="128" t="s">
        <v>358</v>
      </c>
      <c r="B76" s="110"/>
      <c r="C76" s="110"/>
      <c r="D76" s="110"/>
      <c r="E76" s="110"/>
      <c r="F76" s="110"/>
      <c r="G76" s="108"/>
      <c r="H76" s="268">
        <f aca="true" t="shared" si="26" ref="H76:O76">SUM(H77:H124)</f>
        <v>101482845</v>
      </c>
      <c r="I76" s="270">
        <f t="shared" si="26"/>
        <v>202521755</v>
      </c>
      <c r="J76" s="270">
        <f t="shared" si="26"/>
        <v>64405582</v>
      </c>
      <c r="K76" s="270">
        <f t="shared" si="26"/>
        <v>138116173</v>
      </c>
      <c r="L76" s="270">
        <f t="shared" si="26"/>
        <v>138116173</v>
      </c>
      <c r="M76" s="270">
        <f t="shared" si="26"/>
        <v>114457525</v>
      </c>
      <c r="N76" s="270">
        <f t="shared" si="26"/>
        <v>23658648</v>
      </c>
      <c r="O76" s="269">
        <f t="shared" si="26"/>
        <v>0</v>
      </c>
    </row>
    <row r="77" spans="1:15" s="1" customFormat="1" ht="30" customHeight="1">
      <c r="A77" s="129" t="s">
        <v>392</v>
      </c>
      <c r="B77" s="124" t="s">
        <v>395</v>
      </c>
      <c r="C77" s="124" t="s">
        <v>323</v>
      </c>
      <c r="D77" s="124" t="s">
        <v>883</v>
      </c>
      <c r="E77" s="101" t="s">
        <v>310</v>
      </c>
      <c r="F77" s="101" t="s">
        <v>448</v>
      </c>
      <c r="G77" s="104" t="s">
        <v>359</v>
      </c>
      <c r="H77" s="271">
        <v>494700</v>
      </c>
      <c r="I77" s="272">
        <f>SUMIF('[1]Fundo OCC'!$F$6:$F$443,'[1]De Para Fundo'!$F77,'[1]Fundo OCC'!G$6:G$443)</f>
        <v>440000</v>
      </c>
      <c r="J77" s="272">
        <v>68486</v>
      </c>
      <c r="K77" s="272">
        <f aca="true" t="shared" si="27" ref="K77:K124">I77-J77</f>
        <v>371514</v>
      </c>
      <c r="L77" s="272">
        <f>SUMIF('[1]Fundo OCC'!$F$6:$F$443,'[1]De Para Fundo'!$F77,'[1]Fundo OCC'!M$6:M$443)</f>
        <v>371514</v>
      </c>
      <c r="M77" s="272">
        <f aca="true" t="shared" si="28" ref="M77:M124">L77-N77</f>
        <v>351514</v>
      </c>
      <c r="N77" s="272">
        <v>20000</v>
      </c>
      <c r="O77" s="273">
        <f aca="true" t="shared" si="29" ref="O77:O124">K77-L77</f>
        <v>0</v>
      </c>
    </row>
    <row r="78" spans="1:15" s="1" customFormat="1" ht="30" customHeight="1">
      <c r="A78" s="129" t="s">
        <v>392</v>
      </c>
      <c r="B78" s="124" t="s">
        <v>395</v>
      </c>
      <c r="C78" s="124" t="s">
        <v>323</v>
      </c>
      <c r="D78" s="124" t="s">
        <v>884</v>
      </c>
      <c r="E78" s="101" t="s">
        <v>310</v>
      </c>
      <c r="F78" s="101" t="s">
        <v>449</v>
      </c>
      <c r="G78" s="103" t="s">
        <v>360</v>
      </c>
      <c r="H78" s="271">
        <v>2472900</v>
      </c>
      <c r="I78" s="272">
        <f>SUMIF('[1]Fundo OCC'!$F$6:$F$443,'[1]De Para Fundo'!$F78,'[1]Fundo OCC'!G$6:G$443)</f>
        <v>3741714</v>
      </c>
      <c r="J78" s="272">
        <v>223800</v>
      </c>
      <c r="K78" s="272">
        <f t="shared" si="27"/>
        <v>3517914</v>
      </c>
      <c r="L78" s="272">
        <f>SUMIF('[1]Fundo OCC'!$F$6:$F$443,'[1]De Para Fundo'!$F78,'[1]Fundo OCC'!M$6:M$443)</f>
        <v>3517914</v>
      </c>
      <c r="M78" s="272">
        <f t="shared" si="28"/>
        <v>3317914</v>
      </c>
      <c r="N78" s="272">
        <v>200000</v>
      </c>
      <c r="O78" s="273">
        <f t="shared" si="29"/>
        <v>0</v>
      </c>
    </row>
    <row r="79" spans="1:15" s="1" customFormat="1" ht="30" customHeight="1">
      <c r="A79" s="129" t="s">
        <v>392</v>
      </c>
      <c r="B79" s="124" t="s">
        <v>915</v>
      </c>
      <c r="C79" s="124" t="s">
        <v>856</v>
      </c>
      <c r="D79" s="124" t="s">
        <v>885</v>
      </c>
      <c r="E79" s="101" t="s">
        <v>310</v>
      </c>
      <c r="F79" s="101" t="s">
        <v>450</v>
      </c>
      <c r="G79" s="104" t="s">
        <v>361</v>
      </c>
      <c r="H79" s="271">
        <v>5944679</v>
      </c>
      <c r="I79" s="272">
        <f>SUMIF('[1]Fundo OCC'!$F$6:$F$443,'[1]De Para Fundo'!$F79,'[1]Fundo OCC'!G$6:G$443)</f>
        <v>10440500</v>
      </c>
      <c r="J79" s="272">
        <v>4405706</v>
      </c>
      <c r="K79" s="272">
        <f t="shared" si="27"/>
        <v>6034794</v>
      </c>
      <c r="L79" s="272">
        <f>SUMIF('[1]Fundo OCC'!$F$6:$F$443,'[1]De Para Fundo'!$F79,'[1]Fundo OCC'!M$6:M$443)</f>
        <v>6034794</v>
      </c>
      <c r="M79" s="272">
        <f t="shared" si="28"/>
        <v>5000781</v>
      </c>
      <c r="N79" s="272">
        <v>1034013</v>
      </c>
      <c r="O79" s="273">
        <f t="shared" si="29"/>
        <v>0</v>
      </c>
    </row>
    <row r="80" spans="1:15" s="1" customFormat="1" ht="30" customHeight="1">
      <c r="A80" s="129" t="s">
        <v>392</v>
      </c>
      <c r="B80" s="124" t="s">
        <v>616</v>
      </c>
      <c r="C80" s="124" t="s">
        <v>323</v>
      </c>
      <c r="D80" s="124" t="s">
        <v>886</v>
      </c>
      <c r="E80" s="101" t="s">
        <v>310</v>
      </c>
      <c r="F80" s="101" t="s">
        <v>451</v>
      </c>
      <c r="G80" s="104" t="s">
        <v>481</v>
      </c>
      <c r="H80" s="271">
        <v>22483397</v>
      </c>
      <c r="I80" s="272">
        <f>SUMIF('[1]Fundo OCC'!$F$6:$F$443,'[1]De Para Fundo'!$F80,'[1]Fundo OCC'!G$6:G$443)</f>
        <v>34972478</v>
      </c>
      <c r="J80" s="272">
        <v>3283272</v>
      </c>
      <c r="K80" s="272">
        <f t="shared" si="27"/>
        <v>31689206</v>
      </c>
      <c r="L80" s="272">
        <f>SUMIF('[1]Fundo OCC'!$F$6:$F$443,'[1]De Para Fundo'!$F80,'[1]Fundo OCC'!M$6:M$443)</f>
        <v>31689206</v>
      </c>
      <c r="M80" s="272">
        <f t="shared" si="28"/>
        <v>29131139</v>
      </c>
      <c r="N80" s="272">
        <v>2558067</v>
      </c>
      <c r="O80" s="273">
        <f t="shared" si="29"/>
        <v>0</v>
      </c>
    </row>
    <row r="81" spans="1:15" s="1" customFormat="1" ht="30" customHeight="1">
      <c r="A81" s="129" t="s">
        <v>392</v>
      </c>
      <c r="B81" s="124" t="s">
        <v>619</v>
      </c>
      <c r="C81" s="124" t="s">
        <v>310</v>
      </c>
      <c r="D81" s="124" t="s">
        <v>887</v>
      </c>
      <c r="E81" s="101" t="s">
        <v>310</v>
      </c>
      <c r="F81" s="101" t="s">
        <v>452</v>
      </c>
      <c r="G81" s="104" t="s">
        <v>772</v>
      </c>
      <c r="H81" s="271">
        <v>3983400</v>
      </c>
      <c r="I81" s="272">
        <f>SUMIF('[1]Fundo OCC'!$F$6:$F$443,'[1]De Para Fundo'!$F81,'[1]Fundo OCC'!G$6:G$443)</f>
        <v>7100000</v>
      </c>
      <c r="J81" s="272">
        <v>2796423</v>
      </c>
      <c r="K81" s="272">
        <f t="shared" si="27"/>
        <v>4303577</v>
      </c>
      <c r="L81" s="272">
        <f>SUMIF('[1]Fundo OCC'!$F$6:$F$443,'[1]De Para Fundo'!$F81,'[1]Fundo OCC'!M$6:M$443)</f>
        <v>4303577</v>
      </c>
      <c r="M81" s="272">
        <f t="shared" si="28"/>
        <v>2526102</v>
      </c>
      <c r="N81" s="272">
        <v>1777475</v>
      </c>
      <c r="O81" s="273">
        <f t="shared" si="29"/>
        <v>0</v>
      </c>
    </row>
    <row r="82" spans="1:15" s="1" customFormat="1" ht="30" customHeight="1">
      <c r="A82" s="129" t="s">
        <v>392</v>
      </c>
      <c r="B82" s="124" t="s">
        <v>619</v>
      </c>
      <c r="C82" s="124" t="s">
        <v>856</v>
      </c>
      <c r="D82" s="124" t="s">
        <v>888</v>
      </c>
      <c r="E82" s="101" t="s">
        <v>310</v>
      </c>
      <c r="F82" s="101" t="s">
        <v>453</v>
      </c>
      <c r="G82" s="104" t="s">
        <v>773</v>
      </c>
      <c r="H82" s="271">
        <v>4511192</v>
      </c>
      <c r="I82" s="272">
        <f>SUMIF('[1]Fundo OCC'!$F$6:$F$443,'[1]De Para Fundo'!$F82,'[1]Fundo OCC'!G$6:G$443)</f>
        <v>9384093</v>
      </c>
      <c r="J82" s="272">
        <v>694493</v>
      </c>
      <c r="K82" s="272">
        <f t="shared" si="27"/>
        <v>8689600</v>
      </c>
      <c r="L82" s="272">
        <f>SUMIF('[1]Fundo OCC'!$F$6:$F$443,'[1]De Para Fundo'!$F82,'[1]Fundo OCC'!M$6:M$443)</f>
        <v>8689600</v>
      </c>
      <c r="M82" s="272">
        <f t="shared" si="28"/>
        <v>7441601</v>
      </c>
      <c r="N82" s="272">
        <v>1247999</v>
      </c>
      <c r="O82" s="273">
        <f t="shared" si="29"/>
        <v>0</v>
      </c>
    </row>
    <row r="83" spans="1:15" s="1" customFormat="1" ht="30" customHeight="1">
      <c r="A83" s="129" t="s">
        <v>392</v>
      </c>
      <c r="B83" s="124" t="s">
        <v>619</v>
      </c>
      <c r="C83" s="124" t="s">
        <v>622</v>
      </c>
      <c r="D83" s="124" t="s">
        <v>27</v>
      </c>
      <c r="E83" s="101" t="s">
        <v>310</v>
      </c>
      <c r="F83" s="101" t="s">
        <v>211</v>
      </c>
      <c r="G83" s="104" t="s">
        <v>455</v>
      </c>
      <c r="H83" s="271">
        <v>3657725</v>
      </c>
      <c r="I83" s="272">
        <f>SUMIF('[1]Fundo OCC'!$F$6:$F$443,'[1]De Para Fundo'!$F83,'[1]Fundo OCC'!G$6:G$443)</f>
        <v>4320000</v>
      </c>
      <c r="J83" s="272">
        <v>693595</v>
      </c>
      <c r="K83" s="272">
        <f t="shared" si="27"/>
        <v>3626405</v>
      </c>
      <c r="L83" s="272">
        <f>SUMIF('[1]Fundo OCC'!$F$6:$F$443,'[1]De Para Fundo'!$F83,'[1]Fundo OCC'!M$6:M$443)</f>
        <v>3626405</v>
      </c>
      <c r="M83" s="272">
        <f t="shared" si="28"/>
        <v>3188060</v>
      </c>
      <c r="N83" s="272">
        <v>438345</v>
      </c>
      <c r="O83" s="273">
        <f t="shared" si="29"/>
        <v>0</v>
      </c>
    </row>
    <row r="84" spans="1:15" s="1" customFormat="1" ht="30" customHeight="1">
      <c r="A84" s="129" t="s">
        <v>392</v>
      </c>
      <c r="B84" s="124" t="s">
        <v>916</v>
      </c>
      <c r="C84" s="124" t="s">
        <v>918</v>
      </c>
      <c r="D84" s="124" t="s">
        <v>889</v>
      </c>
      <c r="E84" s="101" t="s">
        <v>310</v>
      </c>
      <c r="F84" s="101" t="s">
        <v>454</v>
      </c>
      <c r="G84" s="104" t="s">
        <v>774</v>
      </c>
      <c r="H84" s="271">
        <v>764321</v>
      </c>
      <c r="I84" s="272">
        <f>SUMIF('[1]Fundo OCC'!$F$6:$F$443,'[1]De Para Fundo'!$F84,'[1]Fundo OCC'!G$6:G$443)</f>
        <v>2000000</v>
      </c>
      <c r="J84" s="272">
        <v>342306</v>
      </c>
      <c r="K84" s="272">
        <f t="shared" si="27"/>
        <v>1657694</v>
      </c>
      <c r="L84" s="272">
        <f>SUMIF('[1]Fundo OCC'!$F$6:$F$443,'[1]De Para Fundo'!$F84,'[1]Fundo OCC'!M$6:M$443)</f>
        <v>1657694</v>
      </c>
      <c r="M84" s="272">
        <f t="shared" si="28"/>
        <v>1052158</v>
      </c>
      <c r="N84" s="272">
        <v>605536</v>
      </c>
      <c r="O84" s="273">
        <f t="shared" si="29"/>
        <v>0</v>
      </c>
    </row>
    <row r="85" spans="1:15" s="1" customFormat="1" ht="30" customHeight="1">
      <c r="A85" s="129" t="s">
        <v>392</v>
      </c>
      <c r="B85" s="124" t="s">
        <v>847</v>
      </c>
      <c r="C85" s="124" t="s">
        <v>856</v>
      </c>
      <c r="D85" s="124" t="s">
        <v>850</v>
      </c>
      <c r="E85" s="101" t="s">
        <v>310</v>
      </c>
      <c r="F85" s="101" t="s">
        <v>753</v>
      </c>
      <c r="G85" s="103" t="s">
        <v>775</v>
      </c>
      <c r="H85" s="271">
        <v>5549316</v>
      </c>
      <c r="I85" s="272">
        <f>SUMIF('[1]Fundo OCC'!$F$6:$F$443,'[1]De Para Fundo'!$F85,'[1]Fundo OCC'!G$6:G$443)</f>
        <v>14030630</v>
      </c>
      <c r="J85" s="272">
        <v>483000</v>
      </c>
      <c r="K85" s="272">
        <f t="shared" si="27"/>
        <v>13547630</v>
      </c>
      <c r="L85" s="272">
        <f>SUMIF('[1]Fundo OCC'!$F$6:$F$443,'[1]De Para Fundo'!$F85,'[1]Fundo OCC'!M$6:M$443)</f>
        <v>13547630</v>
      </c>
      <c r="M85" s="272">
        <f t="shared" si="28"/>
        <v>13229153</v>
      </c>
      <c r="N85" s="272">
        <v>318477</v>
      </c>
      <c r="O85" s="273">
        <f t="shared" si="29"/>
        <v>0</v>
      </c>
    </row>
    <row r="86" spans="1:17" s="1" customFormat="1" ht="30" customHeight="1">
      <c r="A86" s="129" t="s">
        <v>392</v>
      </c>
      <c r="B86" s="124" t="s">
        <v>606</v>
      </c>
      <c r="C86" s="124" t="s">
        <v>310</v>
      </c>
      <c r="D86" s="124" t="s">
        <v>854</v>
      </c>
      <c r="E86" s="101" t="s">
        <v>310</v>
      </c>
      <c r="F86" s="101" t="s">
        <v>804</v>
      </c>
      <c r="G86" s="103" t="s">
        <v>776</v>
      </c>
      <c r="H86" s="271">
        <v>2785000</v>
      </c>
      <c r="I86" s="272">
        <f>SUMIF('[1]Fundo OCC'!$F$6:$F$443,'[1]De Para Fundo'!$F86,'[1]Fundo OCC'!G$6:G$443)</f>
        <v>23277000</v>
      </c>
      <c r="J86" s="272">
        <v>21396012</v>
      </c>
      <c r="K86" s="272">
        <f t="shared" si="27"/>
        <v>1880988</v>
      </c>
      <c r="L86" s="272">
        <f>SUMIF('[1]Fundo OCC'!$F$6:$F$443,'[1]De Para Fundo'!$F86,'[1]Fundo OCC'!M$6:M$443)</f>
        <v>1880988</v>
      </c>
      <c r="M86" s="272">
        <f t="shared" si="28"/>
        <v>793293</v>
      </c>
      <c r="N86" s="272">
        <v>1087695</v>
      </c>
      <c r="O86" s="273">
        <f t="shared" si="29"/>
        <v>0</v>
      </c>
      <c r="Q86" s="265"/>
    </row>
    <row r="87" spans="1:17" s="1" customFormat="1" ht="30" customHeight="1">
      <c r="A87" s="129" t="s">
        <v>392</v>
      </c>
      <c r="B87" s="124" t="s">
        <v>606</v>
      </c>
      <c r="C87" s="124" t="s">
        <v>856</v>
      </c>
      <c r="D87" s="124" t="s">
        <v>890</v>
      </c>
      <c r="E87" s="101" t="s">
        <v>310</v>
      </c>
      <c r="F87" s="101" t="s">
        <v>805</v>
      </c>
      <c r="G87" s="104" t="s">
        <v>777</v>
      </c>
      <c r="H87" s="271">
        <v>3849300</v>
      </c>
      <c r="I87" s="272">
        <f>SUMIF('[1]Fundo OCC'!$F$6:$F$443,'[1]De Para Fundo'!$F87,'[1]Fundo OCC'!G$6:G$443)</f>
        <v>8900000</v>
      </c>
      <c r="J87" s="272">
        <v>0</v>
      </c>
      <c r="K87" s="272">
        <f t="shared" si="27"/>
        <v>8900000</v>
      </c>
      <c r="L87" s="272">
        <f>SUMIF('[1]Fundo OCC'!$F$6:$F$443,'[1]De Para Fundo'!$F87,'[1]Fundo OCC'!M$6:M$443)</f>
        <v>8900000</v>
      </c>
      <c r="M87" s="272">
        <f t="shared" si="28"/>
        <v>8142465</v>
      </c>
      <c r="N87" s="272">
        <v>757535</v>
      </c>
      <c r="O87" s="273">
        <f t="shared" si="29"/>
        <v>0</v>
      </c>
      <c r="Q87" s="265"/>
    </row>
    <row r="88" spans="1:15" s="1" customFormat="1" ht="30" customHeight="1">
      <c r="A88" s="129" t="s">
        <v>392</v>
      </c>
      <c r="B88" s="124" t="s">
        <v>606</v>
      </c>
      <c r="C88" s="124" t="s">
        <v>856</v>
      </c>
      <c r="D88" s="124" t="s">
        <v>891</v>
      </c>
      <c r="E88" s="101" t="s">
        <v>310</v>
      </c>
      <c r="F88" s="101" t="s">
        <v>806</v>
      </c>
      <c r="G88" s="103" t="s">
        <v>778</v>
      </c>
      <c r="H88" s="271">
        <v>624000</v>
      </c>
      <c r="I88" s="272">
        <f>SUMIF('[1]Fundo OCC'!$F$6:$F$443,'[1]De Para Fundo'!$F88,'[1]Fundo OCC'!G$6:G$443)</f>
        <v>900000</v>
      </c>
      <c r="J88" s="272">
        <v>70000</v>
      </c>
      <c r="K88" s="272">
        <f t="shared" si="27"/>
        <v>830000</v>
      </c>
      <c r="L88" s="272">
        <f>SUMIF('[1]Fundo OCC'!$F$6:$F$443,'[1]De Para Fundo'!$F88,'[1]Fundo OCC'!M$6:M$443)</f>
        <v>830000</v>
      </c>
      <c r="M88" s="272">
        <f t="shared" si="28"/>
        <v>830000</v>
      </c>
      <c r="N88" s="272">
        <v>0</v>
      </c>
      <c r="O88" s="273">
        <f t="shared" si="29"/>
        <v>0</v>
      </c>
    </row>
    <row r="89" spans="1:15" s="1" customFormat="1" ht="30" customHeight="1">
      <c r="A89" s="129" t="s">
        <v>392</v>
      </c>
      <c r="B89" s="124" t="s">
        <v>606</v>
      </c>
      <c r="C89" s="124" t="s">
        <v>323</v>
      </c>
      <c r="D89" s="124" t="s">
        <v>892</v>
      </c>
      <c r="E89" s="101" t="s">
        <v>310</v>
      </c>
      <c r="F89" s="101" t="s">
        <v>807</v>
      </c>
      <c r="G89" s="103" t="s">
        <v>779</v>
      </c>
      <c r="H89" s="271">
        <v>2588561</v>
      </c>
      <c r="I89" s="272">
        <f>SUMIF('[1]Fundo OCC'!$F$6:$F$443,'[1]De Para Fundo'!$F89,'[1]Fundo OCC'!G$6:G$443)</f>
        <v>2000000</v>
      </c>
      <c r="J89" s="272">
        <v>380227</v>
      </c>
      <c r="K89" s="272">
        <f t="shared" si="27"/>
        <v>1619773</v>
      </c>
      <c r="L89" s="272">
        <f>SUMIF('[1]Fundo OCC'!$F$6:$F$443,'[1]De Para Fundo'!$F89,'[1]Fundo OCC'!M$6:M$443)</f>
        <v>1619773</v>
      </c>
      <c r="M89" s="272">
        <f t="shared" si="28"/>
        <v>1611898</v>
      </c>
      <c r="N89" s="272">
        <v>7875</v>
      </c>
      <c r="O89" s="273">
        <f t="shared" si="29"/>
        <v>0</v>
      </c>
    </row>
    <row r="90" spans="1:15" s="1" customFormat="1" ht="30" customHeight="1">
      <c r="A90" s="129" t="s">
        <v>392</v>
      </c>
      <c r="B90" s="124" t="s">
        <v>606</v>
      </c>
      <c r="C90" s="124" t="s">
        <v>323</v>
      </c>
      <c r="D90" s="124" t="s">
        <v>893</v>
      </c>
      <c r="E90" s="101" t="s">
        <v>310</v>
      </c>
      <c r="F90" s="101" t="s">
        <v>808</v>
      </c>
      <c r="G90" s="103" t="s">
        <v>730</v>
      </c>
      <c r="H90" s="271">
        <v>8471000</v>
      </c>
      <c r="I90" s="272">
        <f>SUMIF('[1]Fundo OCC'!$F$6:$F$443,'[1]De Para Fundo'!$F90,'[1]Fundo OCC'!G$6:G$443)</f>
        <v>11700000</v>
      </c>
      <c r="J90" s="272">
        <v>779853</v>
      </c>
      <c r="K90" s="272">
        <f t="shared" si="27"/>
        <v>10920147</v>
      </c>
      <c r="L90" s="272">
        <f>SUMIF('[1]Fundo OCC'!$F$6:$F$443,'[1]De Para Fundo'!$F90,'[1]Fundo OCC'!M$6:M$443)</f>
        <v>10920147</v>
      </c>
      <c r="M90" s="272">
        <f t="shared" si="28"/>
        <v>9101241</v>
      </c>
      <c r="N90" s="272">
        <v>1818906</v>
      </c>
      <c r="O90" s="273">
        <f t="shared" si="29"/>
        <v>0</v>
      </c>
    </row>
    <row r="91" spans="1:15" s="1" customFormat="1" ht="30" customHeight="1">
      <c r="A91" s="129" t="s">
        <v>392</v>
      </c>
      <c r="B91" s="124" t="s">
        <v>606</v>
      </c>
      <c r="C91" s="124" t="s">
        <v>323</v>
      </c>
      <c r="D91" s="124" t="s">
        <v>894</v>
      </c>
      <c r="E91" s="101" t="s">
        <v>310</v>
      </c>
      <c r="F91" s="101" t="s">
        <v>809</v>
      </c>
      <c r="G91" s="104" t="s">
        <v>731</v>
      </c>
      <c r="H91" s="271">
        <v>730772</v>
      </c>
      <c r="I91" s="272">
        <f>SUMIF('[1]Fundo OCC'!$F$6:$F$443,'[1]De Para Fundo'!$F91,'[1]Fundo OCC'!G$6:G$443)</f>
        <v>950000</v>
      </c>
      <c r="J91" s="272">
        <v>658750</v>
      </c>
      <c r="K91" s="272">
        <f t="shared" si="27"/>
        <v>291250</v>
      </c>
      <c r="L91" s="272">
        <f>SUMIF('[1]Fundo OCC'!$F$6:$F$443,'[1]De Para Fundo'!$F91,'[1]Fundo OCC'!M$6:M$443)</f>
        <v>291250</v>
      </c>
      <c r="M91" s="272">
        <f t="shared" si="28"/>
        <v>114125</v>
      </c>
      <c r="N91" s="272">
        <v>177125</v>
      </c>
      <c r="O91" s="273">
        <f t="shared" si="29"/>
        <v>0</v>
      </c>
    </row>
    <row r="92" spans="1:15" s="1" customFormat="1" ht="30" customHeight="1">
      <c r="A92" s="129" t="s">
        <v>392</v>
      </c>
      <c r="B92" s="124" t="s">
        <v>606</v>
      </c>
      <c r="C92" s="124" t="s">
        <v>919</v>
      </c>
      <c r="D92" s="124" t="s">
        <v>895</v>
      </c>
      <c r="E92" s="101" t="s">
        <v>310</v>
      </c>
      <c r="F92" s="101" t="s">
        <v>810</v>
      </c>
      <c r="G92" s="103" t="s">
        <v>732</v>
      </c>
      <c r="H92" s="271">
        <v>295500</v>
      </c>
      <c r="I92" s="272">
        <f>SUMIF('[1]Fundo OCC'!$F$6:$F$443,'[1]De Para Fundo'!$F92,'[1]Fundo OCC'!G$6:G$443)</f>
        <v>2700000</v>
      </c>
      <c r="J92" s="272">
        <v>383600</v>
      </c>
      <c r="K92" s="272">
        <f t="shared" si="27"/>
        <v>2316400</v>
      </c>
      <c r="L92" s="272">
        <f>SUMIF('[1]Fundo OCC'!$F$6:$F$443,'[1]De Para Fundo'!$F92,'[1]Fundo OCC'!M$6:M$443)</f>
        <v>2316400</v>
      </c>
      <c r="M92" s="272">
        <f t="shared" si="28"/>
        <v>1450000</v>
      </c>
      <c r="N92" s="272">
        <v>866400</v>
      </c>
      <c r="O92" s="273">
        <f t="shared" si="29"/>
        <v>0</v>
      </c>
    </row>
    <row r="93" spans="1:15" s="1" customFormat="1" ht="30" customHeight="1">
      <c r="A93" s="129" t="s">
        <v>392</v>
      </c>
      <c r="B93" s="124" t="s">
        <v>606</v>
      </c>
      <c r="C93" s="124" t="s">
        <v>919</v>
      </c>
      <c r="D93" s="124" t="s">
        <v>896</v>
      </c>
      <c r="E93" s="101" t="s">
        <v>310</v>
      </c>
      <c r="F93" s="101" t="s">
        <v>811</v>
      </c>
      <c r="G93" s="103" t="s">
        <v>733</v>
      </c>
      <c r="H93" s="271">
        <v>0</v>
      </c>
      <c r="I93" s="272">
        <f>SUMIF('[1]Fundo OCC'!$F$6:$F$443,'[1]De Para Fundo'!$F93,'[1]Fundo OCC'!G$6:G$443)</f>
        <v>500000</v>
      </c>
      <c r="J93" s="272">
        <v>420000</v>
      </c>
      <c r="K93" s="272">
        <f t="shared" si="27"/>
        <v>80000</v>
      </c>
      <c r="L93" s="272">
        <f>SUMIF('[1]Fundo OCC'!$F$6:$F$443,'[1]De Para Fundo'!$F93,'[1]Fundo OCC'!M$6:M$443)</f>
        <v>80000</v>
      </c>
      <c r="M93" s="272">
        <f t="shared" si="28"/>
        <v>80000</v>
      </c>
      <c r="N93" s="272">
        <v>0</v>
      </c>
      <c r="O93" s="273">
        <f t="shared" si="29"/>
        <v>0</v>
      </c>
    </row>
    <row r="94" spans="1:15" s="1" customFormat="1" ht="30" customHeight="1">
      <c r="A94" s="129" t="s">
        <v>392</v>
      </c>
      <c r="B94" s="124" t="s">
        <v>606</v>
      </c>
      <c r="C94" s="124" t="s">
        <v>919</v>
      </c>
      <c r="D94" s="124" t="s">
        <v>897</v>
      </c>
      <c r="E94" s="101" t="s">
        <v>310</v>
      </c>
      <c r="F94" s="101" t="s">
        <v>812</v>
      </c>
      <c r="G94" s="103" t="s">
        <v>734</v>
      </c>
      <c r="H94" s="271">
        <v>119785</v>
      </c>
      <c r="I94" s="272">
        <f>SUMIF('[1]Fundo OCC'!$F$6:$F$443,'[1]De Para Fundo'!$F94,'[1]Fundo OCC'!G$6:G$443)</f>
        <v>1800000</v>
      </c>
      <c r="J94" s="272">
        <v>626600</v>
      </c>
      <c r="K94" s="272">
        <f t="shared" si="27"/>
        <v>1173400</v>
      </c>
      <c r="L94" s="272">
        <f>SUMIF('[1]Fundo OCC'!$F$6:$F$443,'[1]De Para Fundo'!$F94,'[1]Fundo OCC'!M$6:M$443)</f>
        <v>1173400</v>
      </c>
      <c r="M94" s="272">
        <f t="shared" si="28"/>
        <v>373400</v>
      </c>
      <c r="N94" s="272">
        <v>800000</v>
      </c>
      <c r="O94" s="273">
        <f t="shared" si="29"/>
        <v>0</v>
      </c>
    </row>
    <row r="95" spans="1:15" s="1" customFormat="1" ht="30" customHeight="1">
      <c r="A95" s="129" t="s">
        <v>392</v>
      </c>
      <c r="B95" s="124" t="s">
        <v>606</v>
      </c>
      <c r="C95" s="124" t="s">
        <v>919</v>
      </c>
      <c r="D95" s="124" t="s">
        <v>898</v>
      </c>
      <c r="E95" s="101" t="s">
        <v>310</v>
      </c>
      <c r="F95" s="101" t="s">
        <v>813</v>
      </c>
      <c r="G95" s="103" t="s">
        <v>735</v>
      </c>
      <c r="H95" s="271">
        <v>2268060</v>
      </c>
      <c r="I95" s="272">
        <f>SUMIF('[1]Fundo OCC'!$F$6:$F$443,'[1]De Para Fundo'!$F95,'[1]Fundo OCC'!G$6:G$443)</f>
        <v>3200000</v>
      </c>
      <c r="J95" s="272">
        <v>1143656</v>
      </c>
      <c r="K95" s="272">
        <f t="shared" si="27"/>
        <v>2056344</v>
      </c>
      <c r="L95" s="272">
        <f>SUMIF('[1]Fundo OCC'!$F$6:$F$443,'[1]De Para Fundo'!$F95,'[1]Fundo OCC'!M$6:M$443)</f>
        <v>2056344</v>
      </c>
      <c r="M95" s="272">
        <f t="shared" si="28"/>
        <v>1396978</v>
      </c>
      <c r="N95" s="272">
        <v>659366</v>
      </c>
      <c r="O95" s="273">
        <f t="shared" si="29"/>
        <v>0</v>
      </c>
    </row>
    <row r="96" spans="1:15" s="1" customFormat="1" ht="30" customHeight="1">
      <c r="A96" s="129" t="s">
        <v>392</v>
      </c>
      <c r="B96" s="124" t="s">
        <v>606</v>
      </c>
      <c r="C96" s="124" t="s">
        <v>880</v>
      </c>
      <c r="D96" s="124" t="s">
        <v>899</v>
      </c>
      <c r="E96" s="101" t="s">
        <v>310</v>
      </c>
      <c r="F96" s="101" t="s">
        <v>814</v>
      </c>
      <c r="G96" s="104" t="s">
        <v>736</v>
      </c>
      <c r="H96" s="271">
        <v>0</v>
      </c>
      <c r="I96" s="272">
        <f>SUMIF('[1]Fundo OCC'!$F$6:$F$443,'[1]De Para Fundo'!$F96,'[1]Fundo OCC'!G$6:G$443)</f>
        <v>2000000</v>
      </c>
      <c r="J96" s="272">
        <v>2000000</v>
      </c>
      <c r="K96" s="272">
        <f t="shared" si="27"/>
        <v>0</v>
      </c>
      <c r="L96" s="272">
        <f>SUMIF('[1]Fundo OCC'!$F$6:$F$443,'[1]De Para Fundo'!$F96,'[1]Fundo OCC'!M$6:M$443)</f>
        <v>0</v>
      </c>
      <c r="M96" s="272">
        <f t="shared" si="28"/>
        <v>0</v>
      </c>
      <c r="N96" s="272">
        <v>0</v>
      </c>
      <c r="O96" s="273">
        <f t="shared" si="29"/>
        <v>0</v>
      </c>
    </row>
    <row r="97" spans="1:15" s="1" customFormat="1" ht="30" customHeight="1">
      <c r="A97" s="129" t="s">
        <v>392</v>
      </c>
      <c r="B97" s="124" t="s">
        <v>606</v>
      </c>
      <c r="C97" s="124" t="s">
        <v>42</v>
      </c>
      <c r="D97" s="124" t="s">
        <v>900</v>
      </c>
      <c r="E97" s="101" t="s">
        <v>310</v>
      </c>
      <c r="F97" s="101" t="s">
        <v>815</v>
      </c>
      <c r="G97" s="104" t="s">
        <v>140</v>
      </c>
      <c r="H97" s="271">
        <v>0</v>
      </c>
      <c r="I97" s="272">
        <f>SUMIF('[1]Fundo OCC'!$F$6:$F$443,'[1]De Para Fundo'!$F97,'[1]Fundo OCC'!G$6:G$443)</f>
        <v>2800000</v>
      </c>
      <c r="J97" s="272">
        <v>2800000</v>
      </c>
      <c r="K97" s="272">
        <f t="shared" si="27"/>
        <v>0</v>
      </c>
      <c r="L97" s="272">
        <f>SUMIF('[1]Fundo OCC'!$F$6:$F$443,'[1]De Para Fundo'!$F97,'[1]Fundo OCC'!M$6:M$443)</f>
        <v>0</v>
      </c>
      <c r="M97" s="272">
        <f t="shared" si="28"/>
        <v>0</v>
      </c>
      <c r="N97" s="272">
        <v>0</v>
      </c>
      <c r="O97" s="273">
        <f t="shared" si="29"/>
        <v>0</v>
      </c>
    </row>
    <row r="98" spans="1:15" s="1" customFormat="1" ht="30" customHeight="1">
      <c r="A98" s="129" t="s">
        <v>392</v>
      </c>
      <c r="B98" s="124" t="s">
        <v>606</v>
      </c>
      <c r="C98" s="124" t="s">
        <v>42</v>
      </c>
      <c r="D98" s="124" t="s">
        <v>901</v>
      </c>
      <c r="E98" s="101" t="s">
        <v>310</v>
      </c>
      <c r="F98" s="101" t="s">
        <v>756</v>
      </c>
      <c r="G98" s="103" t="s">
        <v>661</v>
      </c>
      <c r="H98" s="271">
        <v>5910000</v>
      </c>
      <c r="I98" s="272">
        <f>SUMIF('[1]Fundo OCC'!$F$6:$F$443,'[1]De Para Fundo'!$F98,'[1]Fundo OCC'!G$6:G$443)</f>
        <v>6000000</v>
      </c>
      <c r="J98" s="272">
        <v>318199</v>
      </c>
      <c r="K98" s="272">
        <f t="shared" si="27"/>
        <v>5681801</v>
      </c>
      <c r="L98" s="272">
        <f>SUMIF('[1]Fundo OCC'!$F$6:$F$443,'[1]De Para Fundo'!$F98,'[1]Fundo OCC'!M$6:M$443)</f>
        <v>5681801</v>
      </c>
      <c r="M98" s="272">
        <f t="shared" si="28"/>
        <v>4826928</v>
      </c>
      <c r="N98" s="272">
        <v>854873</v>
      </c>
      <c r="O98" s="273">
        <f t="shared" si="29"/>
        <v>0</v>
      </c>
    </row>
    <row r="99" spans="1:15" s="1" customFormat="1" ht="30" customHeight="1">
      <c r="A99" s="129" t="s">
        <v>392</v>
      </c>
      <c r="B99" s="124" t="s">
        <v>606</v>
      </c>
      <c r="C99" s="124" t="s">
        <v>881</v>
      </c>
      <c r="D99" s="124" t="s">
        <v>902</v>
      </c>
      <c r="E99" s="101" t="s">
        <v>310</v>
      </c>
      <c r="F99" s="101" t="s">
        <v>757</v>
      </c>
      <c r="G99" s="104" t="s">
        <v>662</v>
      </c>
      <c r="H99" s="271">
        <v>0</v>
      </c>
      <c r="I99" s="272">
        <f>SUMIF('[1]Fundo OCC'!$F$6:$F$443,'[1]De Para Fundo'!$F99,'[1]Fundo OCC'!G$6:G$443)</f>
        <v>4400000</v>
      </c>
      <c r="J99" s="272">
        <v>4400000</v>
      </c>
      <c r="K99" s="272">
        <f t="shared" si="27"/>
        <v>0</v>
      </c>
      <c r="L99" s="272">
        <f>SUMIF('[1]Fundo OCC'!$F$6:$F$443,'[1]De Para Fundo'!$F99,'[1]Fundo OCC'!M$6:M$443)</f>
        <v>0</v>
      </c>
      <c r="M99" s="272">
        <f t="shared" si="28"/>
        <v>0</v>
      </c>
      <c r="N99" s="272">
        <v>0</v>
      </c>
      <c r="O99" s="273">
        <f t="shared" si="29"/>
        <v>0</v>
      </c>
    </row>
    <row r="100" spans="1:15" s="1" customFormat="1" ht="30" customHeight="1">
      <c r="A100" s="129" t="s">
        <v>392</v>
      </c>
      <c r="B100" s="124" t="s">
        <v>606</v>
      </c>
      <c r="C100" s="124" t="s">
        <v>881</v>
      </c>
      <c r="D100" s="124" t="s">
        <v>903</v>
      </c>
      <c r="E100" s="101" t="s">
        <v>310</v>
      </c>
      <c r="F100" s="101" t="s">
        <v>130</v>
      </c>
      <c r="G100" s="104" t="s">
        <v>663</v>
      </c>
      <c r="H100" s="271">
        <v>1344647</v>
      </c>
      <c r="I100" s="272">
        <f>SUMIF('[1]Fundo OCC'!$F$6:$F$443,'[1]De Para Fundo'!$F100,'[1]Fundo OCC'!G$6:G$443)</f>
        <v>5706000</v>
      </c>
      <c r="J100" s="272">
        <v>2168969</v>
      </c>
      <c r="K100" s="272">
        <f t="shared" si="27"/>
        <v>3537031</v>
      </c>
      <c r="L100" s="272">
        <f>SUMIF('[1]Fundo OCC'!$F$6:$F$443,'[1]De Para Fundo'!$F100,'[1]Fundo OCC'!M$6:M$443)</f>
        <v>3537031</v>
      </c>
      <c r="M100" s="272">
        <f t="shared" si="28"/>
        <v>2326942</v>
      </c>
      <c r="N100" s="272">
        <v>1210089</v>
      </c>
      <c r="O100" s="273">
        <f t="shared" si="29"/>
        <v>0</v>
      </c>
    </row>
    <row r="101" spans="1:15" s="1" customFormat="1" ht="30" customHeight="1">
      <c r="A101" s="129" t="s">
        <v>392</v>
      </c>
      <c r="B101" s="124" t="s">
        <v>46</v>
      </c>
      <c r="C101" s="124" t="s">
        <v>880</v>
      </c>
      <c r="D101" s="124" t="s">
        <v>904</v>
      </c>
      <c r="E101" s="101" t="s">
        <v>310</v>
      </c>
      <c r="F101" s="101" t="s">
        <v>131</v>
      </c>
      <c r="G101" s="103" t="s">
        <v>659</v>
      </c>
      <c r="H101" s="271">
        <v>3381888</v>
      </c>
      <c r="I101" s="272">
        <f>SUMIF('[1]Fundo OCC'!$F$6:$F$443,'[1]De Para Fundo'!$F101,'[1]Fundo OCC'!G$6:G$443)</f>
        <v>8000000</v>
      </c>
      <c r="J101" s="272">
        <v>4536460</v>
      </c>
      <c r="K101" s="272">
        <f t="shared" si="27"/>
        <v>3463540</v>
      </c>
      <c r="L101" s="272">
        <f>SUMIF('[1]Fundo OCC'!$F$6:$F$443,'[1]De Para Fundo'!$F101,'[1]Fundo OCC'!M$6:M$443)</f>
        <v>3463540</v>
      </c>
      <c r="M101" s="272">
        <f t="shared" si="28"/>
        <v>1613674</v>
      </c>
      <c r="N101" s="272">
        <v>1849866</v>
      </c>
      <c r="O101" s="273">
        <f t="shared" si="29"/>
        <v>0</v>
      </c>
    </row>
    <row r="102" spans="1:15" s="1" customFormat="1" ht="30" customHeight="1">
      <c r="A102" s="129" t="s">
        <v>392</v>
      </c>
      <c r="B102" s="124" t="s">
        <v>46</v>
      </c>
      <c r="C102" s="124" t="s">
        <v>882</v>
      </c>
      <c r="D102" s="124" t="s">
        <v>905</v>
      </c>
      <c r="E102" s="101" t="s">
        <v>310</v>
      </c>
      <c r="F102" s="101" t="s">
        <v>132</v>
      </c>
      <c r="G102" s="103" t="s">
        <v>660</v>
      </c>
      <c r="H102" s="271">
        <v>806777</v>
      </c>
      <c r="I102" s="272">
        <f>SUMIF('[1]Fundo OCC'!$F$6:$F$443,'[1]De Para Fundo'!$F102,'[1]Fundo OCC'!G$6:G$443)</f>
        <v>3200000</v>
      </c>
      <c r="J102" s="272">
        <v>821752</v>
      </c>
      <c r="K102" s="272">
        <f t="shared" si="27"/>
        <v>2378248</v>
      </c>
      <c r="L102" s="272">
        <f>SUMIF('[1]Fundo OCC'!$F$6:$F$443,'[1]De Para Fundo'!$F102,'[1]Fundo OCC'!M$6:M$443)</f>
        <v>2378248</v>
      </c>
      <c r="M102" s="272">
        <f t="shared" si="28"/>
        <v>1152636</v>
      </c>
      <c r="N102" s="272">
        <v>1225612</v>
      </c>
      <c r="O102" s="273">
        <f t="shared" si="29"/>
        <v>0</v>
      </c>
    </row>
    <row r="103" spans="1:15" s="1" customFormat="1" ht="30" customHeight="1">
      <c r="A103" s="129" t="s">
        <v>392</v>
      </c>
      <c r="B103" s="124" t="s">
        <v>917</v>
      </c>
      <c r="C103" s="124" t="s">
        <v>53</v>
      </c>
      <c r="D103" s="124" t="s">
        <v>906</v>
      </c>
      <c r="E103" s="101" t="s">
        <v>310</v>
      </c>
      <c r="F103" s="101" t="s">
        <v>133</v>
      </c>
      <c r="G103" s="103" t="s">
        <v>327</v>
      </c>
      <c r="H103" s="271">
        <v>0</v>
      </c>
      <c r="I103" s="272">
        <f>SUMIF('[1]Fundo OCC'!$F$6:$F$443,'[1]De Para Fundo'!$F103,'[1]Fundo OCC'!G$6:G$443)</f>
        <v>2000000</v>
      </c>
      <c r="J103" s="272">
        <v>1857612</v>
      </c>
      <c r="K103" s="272">
        <f t="shared" si="27"/>
        <v>142388</v>
      </c>
      <c r="L103" s="272">
        <f>SUMIF('[1]Fundo OCC'!$F$6:$F$443,'[1]De Para Fundo'!$F103,'[1]Fundo OCC'!M$6:M$443)</f>
        <v>142388</v>
      </c>
      <c r="M103" s="272">
        <f t="shared" si="28"/>
        <v>142388</v>
      </c>
      <c r="N103" s="272">
        <v>0</v>
      </c>
      <c r="O103" s="273">
        <f t="shared" si="29"/>
        <v>0</v>
      </c>
    </row>
    <row r="104" spans="1:15" s="1" customFormat="1" ht="30" customHeight="1">
      <c r="A104" s="129" t="s">
        <v>392</v>
      </c>
      <c r="B104" s="124" t="s">
        <v>618</v>
      </c>
      <c r="C104" s="124" t="s">
        <v>882</v>
      </c>
      <c r="D104" s="124" t="s">
        <v>247</v>
      </c>
      <c r="E104" s="101" t="s">
        <v>310</v>
      </c>
      <c r="F104" s="101" t="s">
        <v>134</v>
      </c>
      <c r="G104" s="104" t="s">
        <v>328</v>
      </c>
      <c r="H104" s="271">
        <v>127978</v>
      </c>
      <c r="I104" s="272">
        <f>SUMIF('[1]Fundo OCC'!$F$6:$F$443,'[1]De Para Fundo'!$F104,'[1]Fundo OCC'!G$6:G$443)</f>
        <v>800000</v>
      </c>
      <c r="J104" s="272">
        <v>320601</v>
      </c>
      <c r="K104" s="272">
        <f t="shared" si="27"/>
        <v>479399</v>
      </c>
      <c r="L104" s="272">
        <f>SUMIF('[1]Fundo OCC'!$F$6:$F$443,'[1]De Para Fundo'!$F104,'[1]Fundo OCC'!M$6:M$443)</f>
        <v>479399</v>
      </c>
      <c r="M104" s="272">
        <f t="shared" si="28"/>
        <v>374427</v>
      </c>
      <c r="N104" s="272">
        <v>104972</v>
      </c>
      <c r="O104" s="273">
        <f t="shared" si="29"/>
        <v>0</v>
      </c>
    </row>
    <row r="105" spans="1:15" s="1" customFormat="1" ht="30" customHeight="1">
      <c r="A105" s="129" t="s">
        <v>392</v>
      </c>
      <c r="B105" s="124" t="s">
        <v>296</v>
      </c>
      <c r="C105" s="124" t="s">
        <v>310</v>
      </c>
      <c r="D105" s="124" t="s">
        <v>248</v>
      </c>
      <c r="E105" s="101" t="s">
        <v>310</v>
      </c>
      <c r="F105" s="101" t="s">
        <v>135</v>
      </c>
      <c r="G105" s="103" t="s">
        <v>329</v>
      </c>
      <c r="H105" s="271">
        <v>2099728</v>
      </c>
      <c r="I105" s="272">
        <f>SUMIF('[1]Fundo OCC'!$F$6:$F$443,'[1]De Para Fundo'!$F105,'[1]Fundo OCC'!G$6:G$443)</f>
        <v>500000</v>
      </c>
      <c r="J105" s="272">
        <v>104718</v>
      </c>
      <c r="K105" s="272">
        <f t="shared" si="27"/>
        <v>395282</v>
      </c>
      <c r="L105" s="272">
        <f>SUMIF('[1]Fundo OCC'!$F$6:$F$443,'[1]De Para Fundo'!$F105,'[1]Fundo OCC'!M$6:M$443)</f>
        <v>395282</v>
      </c>
      <c r="M105" s="272">
        <f t="shared" si="28"/>
        <v>338442</v>
      </c>
      <c r="N105" s="272">
        <v>56840</v>
      </c>
      <c r="O105" s="273">
        <f t="shared" si="29"/>
        <v>0</v>
      </c>
    </row>
    <row r="106" spans="1:15" s="1" customFormat="1" ht="30" customHeight="1">
      <c r="A106" s="129" t="s">
        <v>392</v>
      </c>
      <c r="B106" s="124" t="s">
        <v>296</v>
      </c>
      <c r="C106" s="124" t="s">
        <v>856</v>
      </c>
      <c r="D106" s="124" t="s">
        <v>249</v>
      </c>
      <c r="E106" s="101" t="s">
        <v>310</v>
      </c>
      <c r="F106" s="101" t="s">
        <v>136</v>
      </c>
      <c r="G106" s="103" t="s">
        <v>330</v>
      </c>
      <c r="H106" s="271">
        <v>11125619</v>
      </c>
      <c r="I106" s="272">
        <f>SUMIF('[1]Fundo OCC'!$F$6:$F$443,'[1]De Para Fundo'!$F106,'[1]Fundo OCC'!G$6:G$443)</f>
        <v>15186340</v>
      </c>
      <c r="J106" s="272">
        <v>1185280</v>
      </c>
      <c r="K106" s="272">
        <f t="shared" si="27"/>
        <v>14001060</v>
      </c>
      <c r="L106" s="272">
        <f>SUMIF('[1]Fundo OCC'!$F$6:$F$443,'[1]De Para Fundo'!$F106,'[1]Fundo OCC'!M$6:M$443)</f>
        <v>14001060</v>
      </c>
      <c r="M106" s="272">
        <f t="shared" si="28"/>
        <v>11122263</v>
      </c>
      <c r="N106" s="272">
        <v>2878797</v>
      </c>
      <c r="O106" s="273">
        <f t="shared" si="29"/>
        <v>0</v>
      </c>
    </row>
    <row r="107" spans="1:15" s="1" customFormat="1" ht="30" customHeight="1">
      <c r="A107" s="129" t="s">
        <v>392</v>
      </c>
      <c r="B107" s="124" t="s">
        <v>182</v>
      </c>
      <c r="C107" s="124" t="s">
        <v>323</v>
      </c>
      <c r="D107" s="124" t="s">
        <v>250</v>
      </c>
      <c r="E107" s="101" t="s">
        <v>310</v>
      </c>
      <c r="F107" s="101" t="s">
        <v>137</v>
      </c>
      <c r="G107" s="103" t="s">
        <v>331</v>
      </c>
      <c r="H107" s="271">
        <v>0</v>
      </c>
      <c r="I107" s="272">
        <f>SUMIF('[1]Fundo OCC'!$F$6:$F$443,'[1]De Para Fundo'!$F107,'[1]Fundo OCC'!G$6:G$443)</f>
        <v>480000</v>
      </c>
      <c r="J107" s="272">
        <v>480000</v>
      </c>
      <c r="K107" s="272">
        <f t="shared" si="27"/>
        <v>0</v>
      </c>
      <c r="L107" s="272">
        <f>SUMIF('[1]Fundo OCC'!$F$6:$F$443,'[1]De Para Fundo'!$F107,'[1]Fundo OCC'!M$6:M$443)</f>
        <v>0</v>
      </c>
      <c r="M107" s="272">
        <f t="shared" si="28"/>
        <v>0</v>
      </c>
      <c r="N107" s="272">
        <v>0</v>
      </c>
      <c r="O107" s="273">
        <f t="shared" si="29"/>
        <v>0</v>
      </c>
    </row>
    <row r="108" spans="1:15" s="1" customFormat="1" ht="30" customHeight="1">
      <c r="A108" s="129" t="s">
        <v>392</v>
      </c>
      <c r="B108" s="124" t="s">
        <v>296</v>
      </c>
      <c r="C108" s="124" t="s">
        <v>919</v>
      </c>
      <c r="D108" s="124" t="s">
        <v>251</v>
      </c>
      <c r="E108" s="101" t="s">
        <v>310</v>
      </c>
      <c r="F108" s="101" t="s">
        <v>138</v>
      </c>
      <c r="G108" s="103" t="s">
        <v>332</v>
      </c>
      <c r="H108" s="271">
        <v>122035</v>
      </c>
      <c r="I108" s="272">
        <f>SUMIF('[1]Fundo OCC'!$F$6:$F$443,'[1]De Para Fundo'!$F108,'[1]Fundo OCC'!G$6:G$443)</f>
        <v>570000</v>
      </c>
      <c r="J108" s="272">
        <v>550000</v>
      </c>
      <c r="K108" s="272">
        <f t="shared" si="27"/>
        <v>20000</v>
      </c>
      <c r="L108" s="272">
        <f>SUMIF('[1]Fundo OCC'!$F$6:$F$443,'[1]De Para Fundo'!$F108,'[1]Fundo OCC'!M$6:M$443)</f>
        <v>20000</v>
      </c>
      <c r="M108" s="272">
        <f t="shared" si="28"/>
        <v>20000</v>
      </c>
      <c r="N108" s="272">
        <v>0</v>
      </c>
      <c r="O108" s="273">
        <f t="shared" si="29"/>
        <v>0</v>
      </c>
    </row>
    <row r="109" spans="1:15" s="1" customFormat="1" ht="30" customHeight="1">
      <c r="A109" s="129" t="s">
        <v>392</v>
      </c>
      <c r="B109" s="124" t="s">
        <v>296</v>
      </c>
      <c r="C109" s="124" t="s">
        <v>880</v>
      </c>
      <c r="D109" s="124" t="s">
        <v>252</v>
      </c>
      <c r="E109" s="101" t="s">
        <v>310</v>
      </c>
      <c r="F109" s="101" t="s">
        <v>139</v>
      </c>
      <c r="G109" s="103" t="s">
        <v>333</v>
      </c>
      <c r="H109" s="271">
        <v>499653</v>
      </c>
      <c r="I109" s="272">
        <f>SUMIF('[1]Fundo OCC'!$F$6:$F$443,'[1]De Para Fundo'!$F109,'[1]Fundo OCC'!G$6:G$443)</f>
        <v>1170000</v>
      </c>
      <c r="J109" s="272">
        <v>414751</v>
      </c>
      <c r="K109" s="272">
        <f t="shared" si="27"/>
        <v>755249</v>
      </c>
      <c r="L109" s="272">
        <f>SUMIF('[1]Fundo OCC'!$F$6:$F$443,'[1]De Para Fundo'!$F109,'[1]Fundo OCC'!M$6:M$443)</f>
        <v>755249</v>
      </c>
      <c r="M109" s="272">
        <f t="shared" si="28"/>
        <v>356685</v>
      </c>
      <c r="N109" s="272">
        <v>398564</v>
      </c>
      <c r="O109" s="273">
        <f t="shared" si="29"/>
        <v>0</v>
      </c>
    </row>
    <row r="110" spans="1:15" s="1" customFormat="1" ht="30" customHeight="1">
      <c r="A110" s="129" t="s">
        <v>392</v>
      </c>
      <c r="B110" s="124" t="s">
        <v>296</v>
      </c>
      <c r="C110" s="124" t="s">
        <v>42</v>
      </c>
      <c r="D110" s="124" t="s">
        <v>253</v>
      </c>
      <c r="E110" s="101" t="s">
        <v>310</v>
      </c>
      <c r="F110" s="101" t="s">
        <v>112</v>
      </c>
      <c r="G110" s="103" t="s">
        <v>926</v>
      </c>
      <c r="H110" s="271">
        <v>45522</v>
      </c>
      <c r="I110" s="272">
        <f>SUMIF('[1]Fundo OCC'!$F$6:$F$443,'[1]De Para Fundo'!$F110,'[1]Fundo OCC'!G$6:G$443)</f>
        <v>500000</v>
      </c>
      <c r="J110" s="272">
        <v>4920</v>
      </c>
      <c r="K110" s="272">
        <f t="shared" si="27"/>
        <v>495080</v>
      </c>
      <c r="L110" s="272">
        <f>SUMIF('[1]Fundo OCC'!$F$6:$F$443,'[1]De Para Fundo'!$F110,'[1]Fundo OCC'!M$6:M$443)</f>
        <v>495080</v>
      </c>
      <c r="M110" s="272">
        <f t="shared" si="28"/>
        <v>180000</v>
      </c>
      <c r="N110" s="272">
        <v>315080</v>
      </c>
      <c r="O110" s="273">
        <f t="shared" si="29"/>
        <v>0</v>
      </c>
    </row>
    <row r="111" spans="1:15" s="1" customFormat="1" ht="30" customHeight="1">
      <c r="A111" s="129" t="s">
        <v>392</v>
      </c>
      <c r="B111" s="124" t="s">
        <v>296</v>
      </c>
      <c r="C111" s="124" t="s">
        <v>881</v>
      </c>
      <c r="D111" s="124" t="s">
        <v>254</v>
      </c>
      <c r="E111" s="101" t="s">
        <v>310</v>
      </c>
      <c r="F111" s="101" t="s">
        <v>113</v>
      </c>
      <c r="G111" s="103" t="s">
        <v>464</v>
      </c>
      <c r="H111" s="271">
        <v>653033</v>
      </c>
      <c r="I111" s="272">
        <f>SUMIF('[1]Fundo OCC'!$F$6:$F$443,'[1]De Para Fundo'!$F111,'[1]Fundo OCC'!G$6:G$443)</f>
        <v>500000</v>
      </c>
      <c r="J111" s="272">
        <v>362415</v>
      </c>
      <c r="K111" s="272">
        <f t="shared" si="27"/>
        <v>137585</v>
      </c>
      <c r="L111" s="272">
        <f>SUMIF('[1]Fundo OCC'!$F$6:$F$443,'[1]De Para Fundo'!$F111,'[1]Fundo OCC'!M$6:M$443)</f>
        <v>137585</v>
      </c>
      <c r="M111" s="272">
        <f t="shared" si="28"/>
        <v>119330</v>
      </c>
      <c r="N111" s="272">
        <v>18255</v>
      </c>
      <c r="O111" s="273">
        <f t="shared" si="29"/>
        <v>0</v>
      </c>
    </row>
    <row r="112" spans="1:15" s="1" customFormat="1" ht="30" customHeight="1">
      <c r="A112" s="129" t="s">
        <v>392</v>
      </c>
      <c r="B112" s="124" t="s">
        <v>296</v>
      </c>
      <c r="C112" s="124" t="s">
        <v>882</v>
      </c>
      <c r="D112" s="124" t="s">
        <v>255</v>
      </c>
      <c r="E112" s="101" t="s">
        <v>310</v>
      </c>
      <c r="F112" s="101" t="s">
        <v>114</v>
      </c>
      <c r="G112" s="103" t="s">
        <v>465</v>
      </c>
      <c r="H112" s="271">
        <v>0</v>
      </c>
      <c r="I112" s="272">
        <f>SUMIF('[1]Fundo OCC'!$F$6:$F$443,'[1]De Para Fundo'!$F112,'[1]Fundo OCC'!G$6:G$443)</f>
        <v>500000</v>
      </c>
      <c r="J112" s="272">
        <v>245101</v>
      </c>
      <c r="K112" s="272">
        <f t="shared" si="27"/>
        <v>254899</v>
      </c>
      <c r="L112" s="272">
        <f>SUMIF('[1]Fundo OCC'!$F$6:$F$443,'[1]De Para Fundo'!$F112,'[1]Fundo OCC'!M$6:M$443)</f>
        <v>254899</v>
      </c>
      <c r="M112" s="272">
        <f t="shared" si="28"/>
        <v>254899</v>
      </c>
      <c r="N112" s="272">
        <v>0</v>
      </c>
      <c r="O112" s="273">
        <f t="shared" si="29"/>
        <v>0</v>
      </c>
    </row>
    <row r="113" spans="1:15" s="1" customFormat="1" ht="30" customHeight="1">
      <c r="A113" s="129" t="s">
        <v>392</v>
      </c>
      <c r="B113" s="124" t="s">
        <v>296</v>
      </c>
      <c r="C113" s="124" t="s">
        <v>918</v>
      </c>
      <c r="D113" s="124" t="s">
        <v>256</v>
      </c>
      <c r="E113" s="101" t="s">
        <v>310</v>
      </c>
      <c r="F113" s="101" t="s">
        <v>286</v>
      </c>
      <c r="G113" s="103" t="s">
        <v>707</v>
      </c>
      <c r="H113" s="271">
        <v>148980</v>
      </c>
      <c r="I113" s="272">
        <f>SUMIF('[1]Fundo OCC'!$F$6:$F$443,'[1]De Para Fundo'!$F113,'[1]Fundo OCC'!G$6:G$443)</f>
        <v>1000000</v>
      </c>
      <c r="J113" s="272">
        <v>458939</v>
      </c>
      <c r="K113" s="272">
        <f t="shared" si="27"/>
        <v>541061</v>
      </c>
      <c r="L113" s="272">
        <f>SUMIF('[1]Fundo OCC'!$F$6:$F$443,'[1]De Para Fundo'!$F113,'[1]Fundo OCC'!M$6:M$443)</f>
        <v>541061</v>
      </c>
      <c r="M113" s="272">
        <f t="shared" si="28"/>
        <v>476000</v>
      </c>
      <c r="N113" s="272">
        <v>65061</v>
      </c>
      <c r="O113" s="273">
        <f t="shared" si="29"/>
        <v>0</v>
      </c>
    </row>
    <row r="114" spans="1:15" s="1" customFormat="1" ht="30" customHeight="1">
      <c r="A114" s="129" t="s">
        <v>392</v>
      </c>
      <c r="B114" s="124" t="s">
        <v>296</v>
      </c>
      <c r="C114" s="124" t="s">
        <v>53</v>
      </c>
      <c r="D114" s="124" t="s">
        <v>257</v>
      </c>
      <c r="E114" s="101" t="s">
        <v>310</v>
      </c>
      <c r="F114" s="101" t="s">
        <v>287</v>
      </c>
      <c r="G114" s="103" t="s">
        <v>466</v>
      </c>
      <c r="H114" s="271">
        <v>44400</v>
      </c>
      <c r="I114" s="272">
        <f>SUMIF('[1]Fundo OCC'!$F$6:$F$443,'[1]De Para Fundo'!$F114,'[1]Fundo OCC'!G$6:G$443)</f>
        <v>500000</v>
      </c>
      <c r="J114" s="272">
        <v>500000</v>
      </c>
      <c r="K114" s="272">
        <f t="shared" si="27"/>
        <v>0</v>
      </c>
      <c r="L114" s="272">
        <f>SUMIF('[1]Fundo OCC'!$F$6:$F$443,'[1]De Para Fundo'!$F114,'[1]Fundo OCC'!M$6:M$443)</f>
        <v>0</v>
      </c>
      <c r="M114" s="272">
        <f t="shared" si="28"/>
        <v>0</v>
      </c>
      <c r="N114" s="272">
        <v>0</v>
      </c>
      <c r="O114" s="273">
        <f t="shared" si="29"/>
        <v>0</v>
      </c>
    </row>
    <row r="115" spans="1:15" s="1" customFormat="1" ht="30" customHeight="1">
      <c r="A115" s="129" t="s">
        <v>392</v>
      </c>
      <c r="B115" s="124" t="s">
        <v>182</v>
      </c>
      <c r="C115" s="124" t="s">
        <v>310</v>
      </c>
      <c r="D115" s="124" t="s">
        <v>258</v>
      </c>
      <c r="E115" s="101" t="s">
        <v>310</v>
      </c>
      <c r="F115" s="101" t="s">
        <v>288</v>
      </c>
      <c r="G115" s="104" t="s">
        <v>467</v>
      </c>
      <c r="H115" s="271">
        <v>577530</v>
      </c>
      <c r="I115" s="272">
        <f>SUMIF('[1]Fundo OCC'!$F$6:$F$443,'[1]De Para Fundo'!$F115,'[1]Fundo OCC'!G$6:G$443)</f>
        <v>700000</v>
      </c>
      <c r="J115" s="272">
        <v>374980</v>
      </c>
      <c r="K115" s="272">
        <f t="shared" si="27"/>
        <v>325020</v>
      </c>
      <c r="L115" s="272">
        <f>SUMIF('[1]Fundo OCC'!$F$6:$F$443,'[1]De Para Fundo'!$F115,'[1]Fundo OCC'!M$6:M$443)</f>
        <v>325020</v>
      </c>
      <c r="M115" s="272">
        <f t="shared" si="28"/>
        <v>325020</v>
      </c>
      <c r="N115" s="272">
        <v>0</v>
      </c>
      <c r="O115" s="273">
        <f t="shared" si="29"/>
        <v>0</v>
      </c>
    </row>
    <row r="116" spans="1:15" s="1" customFormat="1" ht="30" customHeight="1">
      <c r="A116" s="129" t="s">
        <v>392</v>
      </c>
      <c r="B116" s="124" t="s">
        <v>182</v>
      </c>
      <c r="C116" s="124" t="s">
        <v>856</v>
      </c>
      <c r="D116" s="124" t="s">
        <v>259</v>
      </c>
      <c r="E116" s="101" t="s">
        <v>310</v>
      </c>
      <c r="F116" s="101" t="s">
        <v>289</v>
      </c>
      <c r="G116" s="103" t="s">
        <v>816</v>
      </c>
      <c r="H116" s="271">
        <v>1589963</v>
      </c>
      <c r="I116" s="272">
        <f>SUMIF('[1]Fundo OCC'!$F$6:$F$443,'[1]De Para Fundo'!$F116,'[1]Fundo OCC'!G$6:G$443)</f>
        <v>600000</v>
      </c>
      <c r="J116" s="272">
        <v>0</v>
      </c>
      <c r="K116" s="272">
        <f t="shared" si="27"/>
        <v>600000</v>
      </c>
      <c r="L116" s="272">
        <f>SUMIF('[1]Fundo OCC'!$F$6:$F$443,'[1]De Para Fundo'!$F116,'[1]Fundo OCC'!M$6:M$443)</f>
        <v>600000</v>
      </c>
      <c r="M116" s="272">
        <f t="shared" si="28"/>
        <v>600000</v>
      </c>
      <c r="N116" s="272">
        <v>0</v>
      </c>
      <c r="O116" s="273">
        <f t="shared" si="29"/>
        <v>0</v>
      </c>
    </row>
    <row r="117" spans="1:15" s="1" customFormat="1" ht="30" customHeight="1">
      <c r="A117" s="129" t="s">
        <v>392</v>
      </c>
      <c r="B117" s="124" t="s">
        <v>182</v>
      </c>
      <c r="C117" s="124" t="s">
        <v>323</v>
      </c>
      <c r="D117" s="124" t="s">
        <v>260</v>
      </c>
      <c r="E117" s="101" t="s">
        <v>310</v>
      </c>
      <c r="F117" s="101" t="s">
        <v>290</v>
      </c>
      <c r="G117" s="104" t="s">
        <v>817</v>
      </c>
      <c r="H117" s="271">
        <v>0</v>
      </c>
      <c r="I117" s="272">
        <f>SUMIF('[1]Fundo OCC'!$F$6:$F$443,'[1]De Para Fundo'!$F117,'[1]Fundo OCC'!G$6:G$443)</f>
        <v>550000</v>
      </c>
      <c r="J117" s="272">
        <v>276750</v>
      </c>
      <c r="K117" s="272">
        <f t="shared" si="27"/>
        <v>273250</v>
      </c>
      <c r="L117" s="272">
        <f>SUMIF('[1]Fundo OCC'!$F$6:$F$443,'[1]De Para Fundo'!$F117,'[1]Fundo OCC'!M$6:M$443)</f>
        <v>273250</v>
      </c>
      <c r="M117" s="272">
        <f t="shared" si="28"/>
        <v>171625</v>
      </c>
      <c r="N117" s="272">
        <v>101625</v>
      </c>
      <c r="O117" s="273">
        <f t="shared" si="29"/>
        <v>0</v>
      </c>
    </row>
    <row r="118" spans="1:15" s="1" customFormat="1" ht="30" customHeight="1">
      <c r="A118" s="129" t="s">
        <v>392</v>
      </c>
      <c r="B118" s="124" t="s">
        <v>182</v>
      </c>
      <c r="C118" s="124" t="s">
        <v>919</v>
      </c>
      <c r="D118" s="124" t="s">
        <v>261</v>
      </c>
      <c r="E118" s="101" t="s">
        <v>310</v>
      </c>
      <c r="F118" s="101" t="s">
        <v>291</v>
      </c>
      <c r="G118" s="104" t="s">
        <v>818</v>
      </c>
      <c r="H118" s="271">
        <v>30000</v>
      </c>
      <c r="I118" s="272">
        <f>SUMIF('[1]Fundo OCC'!$F$6:$F$443,'[1]De Para Fundo'!$F118,'[1]Fundo OCC'!G$6:G$443)</f>
        <v>100000</v>
      </c>
      <c r="J118" s="272">
        <v>75204</v>
      </c>
      <c r="K118" s="272">
        <f t="shared" si="27"/>
        <v>24796</v>
      </c>
      <c r="L118" s="272">
        <f>SUMIF('[1]Fundo OCC'!$F$6:$F$443,'[1]De Para Fundo'!$F118,'[1]Fundo OCC'!M$6:M$443)</f>
        <v>24796</v>
      </c>
      <c r="M118" s="272">
        <f t="shared" si="28"/>
        <v>24796</v>
      </c>
      <c r="N118" s="272">
        <v>0</v>
      </c>
      <c r="O118" s="273">
        <f t="shared" si="29"/>
        <v>0</v>
      </c>
    </row>
    <row r="119" spans="1:15" s="1" customFormat="1" ht="30" customHeight="1">
      <c r="A119" s="129" t="s">
        <v>392</v>
      </c>
      <c r="B119" s="124" t="s">
        <v>182</v>
      </c>
      <c r="C119" s="124" t="s">
        <v>880</v>
      </c>
      <c r="D119" s="124" t="s">
        <v>262</v>
      </c>
      <c r="E119" s="101" t="s">
        <v>310</v>
      </c>
      <c r="F119" s="101" t="s">
        <v>292</v>
      </c>
      <c r="G119" s="104" t="s">
        <v>819</v>
      </c>
      <c r="H119" s="271">
        <v>10000</v>
      </c>
      <c r="I119" s="272">
        <f>SUMIF('[1]Fundo OCC'!$F$6:$F$443,'[1]De Para Fundo'!$F119,'[1]Fundo OCC'!G$6:G$443)</f>
        <v>250000</v>
      </c>
      <c r="J119" s="272">
        <v>0</v>
      </c>
      <c r="K119" s="272">
        <f t="shared" si="27"/>
        <v>250000</v>
      </c>
      <c r="L119" s="272">
        <f>SUMIF('[1]Fundo OCC'!$F$6:$F$443,'[1]De Para Fundo'!$F119,'[1]Fundo OCC'!M$6:M$443)</f>
        <v>250000</v>
      </c>
      <c r="M119" s="272">
        <f t="shared" si="28"/>
        <v>90800</v>
      </c>
      <c r="N119" s="272">
        <v>159200</v>
      </c>
      <c r="O119" s="273">
        <f t="shared" si="29"/>
        <v>0</v>
      </c>
    </row>
    <row r="120" spans="1:15" s="1" customFormat="1" ht="30" customHeight="1">
      <c r="A120" s="129" t="s">
        <v>392</v>
      </c>
      <c r="B120" s="124" t="s">
        <v>182</v>
      </c>
      <c r="C120" s="124" t="s">
        <v>42</v>
      </c>
      <c r="D120" s="124" t="s">
        <v>263</v>
      </c>
      <c r="E120" s="101" t="s">
        <v>310</v>
      </c>
      <c r="F120" s="101" t="s">
        <v>293</v>
      </c>
      <c r="G120" s="104" t="s">
        <v>666</v>
      </c>
      <c r="H120" s="271">
        <v>0</v>
      </c>
      <c r="I120" s="272">
        <f>SUMIF('[1]Fundo OCC'!$F$6:$F$443,'[1]De Para Fundo'!$F120,'[1]Fundo OCC'!G$6:G$443)</f>
        <v>350000</v>
      </c>
      <c r="J120" s="272">
        <v>76200</v>
      </c>
      <c r="K120" s="272">
        <f t="shared" si="27"/>
        <v>273800</v>
      </c>
      <c r="L120" s="272">
        <f>SUMIF('[1]Fundo OCC'!$F$6:$F$443,'[1]De Para Fundo'!$F120,'[1]Fundo OCC'!M$6:M$443)</f>
        <v>273800</v>
      </c>
      <c r="M120" s="272">
        <f t="shared" si="28"/>
        <v>273800</v>
      </c>
      <c r="N120" s="272">
        <v>0</v>
      </c>
      <c r="O120" s="273">
        <f t="shared" si="29"/>
        <v>0</v>
      </c>
    </row>
    <row r="121" spans="1:15" s="1" customFormat="1" ht="30" customHeight="1">
      <c r="A121" s="129" t="s">
        <v>392</v>
      </c>
      <c r="B121" s="124" t="s">
        <v>182</v>
      </c>
      <c r="C121" s="124" t="s">
        <v>882</v>
      </c>
      <c r="D121" s="124" t="s">
        <v>264</v>
      </c>
      <c r="E121" s="101" t="s">
        <v>310</v>
      </c>
      <c r="F121" s="101" t="s">
        <v>294</v>
      </c>
      <c r="G121" s="104" t="s">
        <v>667</v>
      </c>
      <c r="H121" s="271">
        <v>0</v>
      </c>
      <c r="I121" s="272">
        <f>SUMIF('[1]Fundo OCC'!$F$6:$F$443,'[1]De Para Fundo'!$F121,'[1]Fundo OCC'!G$6:G$443)</f>
        <v>600000</v>
      </c>
      <c r="J121" s="272">
        <v>431000</v>
      </c>
      <c r="K121" s="272">
        <f t="shared" si="27"/>
        <v>169000</v>
      </c>
      <c r="L121" s="272">
        <f>SUMIF('[1]Fundo OCC'!$F$6:$F$443,'[1]De Para Fundo'!$F121,'[1]Fundo OCC'!M$6:M$443)</f>
        <v>169000</v>
      </c>
      <c r="M121" s="272">
        <f t="shared" si="28"/>
        <v>169000</v>
      </c>
      <c r="N121" s="272">
        <v>0</v>
      </c>
      <c r="O121" s="273">
        <f t="shared" si="29"/>
        <v>0</v>
      </c>
    </row>
    <row r="122" spans="1:15" s="1" customFormat="1" ht="30" customHeight="1">
      <c r="A122" s="129" t="s">
        <v>392</v>
      </c>
      <c r="B122" s="124" t="s">
        <v>182</v>
      </c>
      <c r="C122" s="124" t="s">
        <v>918</v>
      </c>
      <c r="D122" s="124" t="s">
        <v>265</v>
      </c>
      <c r="E122" s="101" t="s">
        <v>310</v>
      </c>
      <c r="F122" s="101" t="s">
        <v>517</v>
      </c>
      <c r="G122" s="104" t="s">
        <v>668</v>
      </c>
      <c r="H122" s="271">
        <v>289115</v>
      </c>
      <c r="I122" s="272">
        <f>SUMIF('[1]Fundo OCC'!$F$6:$F$443,'[1]De Para Fundo'!$F122,'[1]Fundo OCC'!G$6:G$443)</f>
        <v>250000</v>
      </c>
      <c r="J122" s="272">
        <v>51989</v>
      </c>
      <c r="K122" s="272">
        <f t="shared" si="27"/>
        <v>198011</v>
      </c>
      <c r="L122" s="272">
        <f>SUMIF('[1]Fundo OCC'!$F$6:$F$443,'[1]De Para Fundo'!$F122,'[1]Fundo OCC'!M$6:M$443)</f>
        <v>198011</v>
      </c>
      <c r="M122" s="272">
        <f t="shared" si="28"/>
        <v>153011</v>
      </c>
      <c r="N122" s="272">
        <v>45000</v>
      </c>
      <c r="O122" s="273">
        <f t="shared" si="29"/>
        <v>0</v>
      </c>
    </row>
    <row r="123" spans="1:15" s="1" customFormat="1" ht="30" customHeight="1">
      <c r="A123" s="129" t="s">
        <v>392</v>
      </c>
      <c r="B123" s="124" t="s">
        <v>182</v>
      </c>
      <c r="C123" s="124" t="s">
        <v>53</v>
      </c>
      <c r="D123" s="124" t="s">
        <v>266</v>
      </c>
      <c r="E123" s="101" t="s">
        <v>310</v>
      </c>
      <c r="F123" s="101" t="s">
        <v>518</v>
      </c>
      <c r="G123" s="104" t="s">
        <v>669</v>
      </c>
      <c r="H123" s="271">
        <v>599583</v>
      </c>
      <c r="I123" s="272">
        <f>SUMIF('[1]Fundo OCC'!$F$6:$F$443,'[1]De Para Fundo'!$F123,'[1]Fundo OCC'!G$6:G$443)</f>
        <v>853000</v>
      </c>
      <c r="J123" s="272">
        <v>739963</v>
      </c>
      <c r="K123" s="272">
        <f t="shared" si="27"/>
        <v>113037</v>
      </c>
      <c r="L123" s="272">
        <f>SUMIF('[1]Fundo OCC'!$F$6:$F$443,'[1]De Para Fundo'!$F123,'[1]Fundo OCC'!M$6:M$443)</f>
        <v>113037</v>
      </c>
      <c r="M123" s="272">
        <f t="shared" si="28"/>
        <v>113037</v>
      </c>
      <c r="N123" s="272">
        <v>0</v>
      </c>
      <c r="O123" s="273">
        <f t="shared" si="29"/>
        <v>0</v>
      </c>
    </row>
    <row r="124" spans="1:15" s="1" customFormat="1" ht="30" customHeight="1">
      <c r="A124" s="129" t="s">
        <v>392</v>
      </c>
      <c r="B124" s="124" t="s">
        <v>315</v>
      </c>
      <c r="C124" s="124" t="s">
        <v>856</v>
      </c>
      <c r="D124" s="124" t="s">
        <v>267</v>
      </c>
      <c r="E124" s="101" t="s">
        <v>310</v>
      </c>
      <c r="F124" s="101" t="s">
        <v>519</v>
      </c>
      <c r="G124" s="104" t="s">
        <v>670</v>
      </c>
      <c r="H124" s="271">
        <v>482786</v>
      </c>
      <c r="I124" s="272">
        <f>SUMIF('[1]Fundo OCC'!$F$6:$F$443,'[1]De Para Fundo'!$F124,'[1]Fundo OCC'!G$6:G$443)</f>
        <v>100000</v>
      </c>
      <c r="J124" s="272">
        <v>0</v>
      </c>
      <c r="K124" s="272">
        <f t="shared" si="27"/>
        <v>100000</v>
      </c>
      <c r="L124" s="272">
        <f>SUMIF('[1]Fundo OCC'!$F$6:$F$443,'[1]De Para Fundo'!$F124,'[1]Fundo OCC'!M$6:M$443)</f>
        <v>100000</v>
      </c>
      <c r="M124" s="272">
        <f t="shared" si="28"/>
        <v>100000</v>
      </c>
      <c r="N124" s="272">
        <v>0</v>
      </c>
      <c r="O124" s="273">
        <f t="shared" si="29"/>
        <v>0</v>
      </c>
    </row>
    <row r="125" spans="1:15" s="109" customFormat="1" ht="39.75" customHeight="1">
      <c r="A125" s="128" t="s">
        <v>671</v>
      </c>
      <c r="B125" s="110"/>
      <c r="C125" s="110"/>
      <c r="D125" s="110"/>
      <c r="E125" s="110"/>
      <c r="F125" s="110"/>
      <c r="G125" s="108"/>
      <c r="H125" s="268">
        <f aca="true" t="shared" si="30" ref="H125:O125">SUM(H126)</f>
        <v>38902827</v>
      </c>
      <c r="I125" s="270">
        <f t="shared" si="30"/>
        <v>66684450</v>
      </c>
      <c r="J125" s="270">
        <f t="shared" si="30"/>
        <v>1799009</v>
      </c>
      <c r="K125" s="270">
        <f t="shared" si="30"/>
        <v>64885441</v>
      </c>
      <c r="L125" s="270">
        <f t="shared" si="30"/>
        <v>64885441</v>
      </c>
      <c r="M125" s="270">
        <f t="shared" si="30"/>
        <v>52745799</v>
      </c>
      <c r="N125" s="270">
        <f t="shared" si="30"/>
        <v>12139642</v>
      </c>
      <c r="O125" s="269">
        <f t="shared" si="30"/>
        <v>0</v>
      </c>
    </row>
    <row r="126" spans="1:15" s="1" customFormat="1" ht="30" customHeight="1">
      <c r="A126" s="129" t="s">
        <v>392</v>
      </c>
      <c r="B126" s="124" t="s">
        <v>616</v>
      </c>
      <c r="C126" s="124" t="s">
        <v>856</v>
      </c>
      <c r="D126" s="124" t="s">
        <v>268</v>
      </c>
      <c r="E126" s="101" t="s">
        <v>310</v>
      </c>
      <c r="F126" s="101" t="s">
        <v>520</v>
      </c>
      <c r="G126" s="103" t="s">
        <v>672</v>
      </c>
      <c r="H126" s="271">
        <v>38902827</v>
      </c>
      <c r="I126" s="272">
        <f>SUMIF('[1]Fundo OCC'!$F$6:$F$443,'[1]De Para Fundo'!$F126,'[1]Fundo OCC'!G$6:G$443)</f>
        <v>66684450</v>
      </c>
      <c r="J126" s="272">
        <v>1799009</v>
      </c>
      <c r="K126" s="272">
        <f>I126-J126</f>
        <v>64885441</v>
      </c>
      <c r="L126" s="272">
        <f>SUMIF('[1]Fundo OCC'!$F$6:$F$443,'[1]De Para Fundo'!$F126,'[1]Fundo OCC'!M$6:M$443)</f>
        <v>64885441</v>
      </c>
      <c r="M126" s="272">
        <f>L126-N126</f>
        <v>52745799</v>
      </c>
      <c r="N126" s="272">
        <v>12139642</v>
      </c>
      <c r="O126" s="273">
        <f>K126-L126</f>
        <v>0</v>
      </c>
    </row>
    <row r="127" spans="1:15" s="109" customFormat="1" ht="39.75" customHeight="1">
      <c r="A127" s="128" t="s">
        <v>673</v>
      </c>
      <c r="B127" s="110"/>
      <c r="C127" s="110"/>
      <c r="D127" s="110"/>
      <c r="E127" s="110"/>
      <c r="F127" s="110"/>
      <c r="G127" s="108"/>
      <c r="H127" s="268">
        <f aca="true" t="shared" si="31" ref="H127:O127">SUM(H128:H131)</f>
        <v>67459395</v>
      </c>
      <c r="I127" s="270">
        <f t="shared" si="31"/>
        <v>168000000</v>
      </c>
      <c r="J127" s="270">
        <f t="shared" si="31"/>
        <v>3100895</v>
      </c>
      <c r="K127" s="270">
        <f t="shared" si="31"/>
        <v>164899105</v>
      </c>
      <c r="L127" s="270">
        <f t="shared" si="31"/>
        <v>164899105</v>
      </c>
      <c r="M127" s="270">
        <f t="shared" si="31"/>
        <v>87267393</v>
      </c>
      <c r="N127" s="270">
        <f t="shared" si="31"/>
        <v>77631712</v>
      </c>
      <c r="O127" s="269">
        <f t="shared" si="31"/>
        <v>0</v>
      </c>
    </row>
    <row r="128" spans="1:15" s="1" customFormat="1" ht="30" customHeight="1">
      <c r="A128" s="129" t="s">
        <v>392</v>
      </c>
      <c r="B128" s="124" t="s">
        <v>269</v>
      </c>
      <c r="C128" s="124" t="s">
        <v>496</v>
      </c>
      <c r="D128" s="124" t="s">
        <v>270</v>
      </c>
      <c r="E128" s="101" t="s">
        <v>310</v>
      </c>
      <c r="F128" s="101" t="s">
        <v>521</v>
      </c>
      <c r="G128" s="103" t="s">
        <v>594</v>
      </c>
      <c r="H128" s="271">
        <v>54761581</v>
      </c>
      <c r="I128" s="272">
        <f>SUMIF('[1]Fundo OCC'!$F$6:$F$443,'[1]De Para Fundo'!$F128,'[1]Fundo OCC'!G$6:G$443)</f>
        <v>154957000</v>
      </c>
      <c r="J128" s="272">
        <v>2943377</v>
      </c>
      <c r="K128" s="272">
        <f>I128-J128</f>
        <v>152013623</v>
      </c>
      <c r="L128" s="272">
        <f>SUMIF('[1]Fundo OCC'!$F$6:$F$443,'[1]De Para Fundo'!$F128,'[1]Fundo OCC'!M$6:M$443)</f>
        <v>152013623</v>
      </c>
      <c r="M128" s="272">
        <f>L128-N128</f>
        <v>75992315</v>
      </c>
      <c r="N128" s="272">
        <v>76021308</v>
      </c>
      <c r="O128" s="273">
        <f>K128-L128</f>
        <v>0</v>
      </c>
    </row>
    <row r="129" spans="1:15" s="1" customFormat="1" ht="30" customHeight="1">
      <c r="A129" s="129" t="s">
        <v>392</v>
      </c>
      <c r="B129" s="124" t="s">
        <v>269</v>
      </c>
      <c r="C129" s="124" t="s">
        <v>496</v>
      </c>
      <c r="D129" s="124" t="s">
        <v>271</v>
      </c>
      <c r="E129" s="101" t="s">
        <v>310</v>
      </c>
      <c r="F129" s="101" t="s">
        <v>522</v>
      </c>
      <c r="G129" s="103" t="s">
        <v>595</v>
      </c>
      <c r="H129" s="271">
        <v>1600000</v>
      </c>
      <c r="I129" s="272">
        <f>SUMIF('[1]Fundo OCC'!$F$6:$F$443,'[1]De Para Fundo'!$F129,'[1]Fundo OCC'!G$6:G$443)</f>
        <v>3000000</v>
      </c>
      <c r="J129" s="272">
        <v>2500</v>
      </c>
      <c r="K129" s="272">
        <f>I129-J129</f>
        <v>2997500</v>
      </c>
      <c r="L129" s="272">
        <f>SUMIF('[1]Fundo OCC'!$F$6:$F$443,'[1]De Para Fundo'!$F129,'[1]Fundo OCC'!M$6:M$443)</f>
        <v>2997500</v>
      </c>
      <c r="M129" s="272">
        <f>L129-N129</f>
        <v>2888928</v>
      </c>
      <c r="N129" s="272">
        <v>108572</v>
      </c>
      <c r="O129" s="273">
        <f>K129-L129</f>
        <v>0</v>
      </c>
    </row>
    <row r="130" spans="1:15" s="1" customFormat="1" ht="30" customHeight="1">
      <c r="A130" s="129" t="s">
        <v>392</v>
      </c>
      <c r="B130" s="124" t="s">
        <v>269</v>
      </c>
      <c r="C130" s="124" t="s">
        <v>496</v>
      </c>
      <c r="D130" s="124" t="s">
        <v>272</v>
      </c>
      <c r="E130" s="101" t="s">
        <v>310</v>
      </c>
      <c r="F130" s="101" t="s">
        <v>523</v>
      </c>
      <c r="G130" s="103" t="s">
        <v>596</v>
      </c>
      <c r="H130" s="271">
        <v>1600000</v>
      </c>
      <c r="I130" s="272">
        <f>SUMIF('[1]Fundo OCC'!$F$6:$F$443,'[1]De Para Fundo'!$F130,'[1]Fundo OCC'!G$6:G$443)</f>
        <v>443000</v>
      </c>
      <c r="J130" s="272">
        <v>13000</v>
      </c>
      <c r="K130" s="272">
        <f>I130-J130</f>
        <v>430000</v>
      </c>
      <c r="L130" s="272">
        <f>SUMIF('[1]Fundo OCC'!$F$6:$F$443,'[1]De Para Fundo'!$F130,'[1]Fundo OCC'!M$6:M$443)</f>
        <v>430000</v>
      </c>
      <c r="M130" s="272">
        <f>L130-N130</f>
        <v>430000</v>
      </c>
      <c r="N130" s="272">
        <v>0</v>
      </c>
      <c r="O130" s="273">
        <f>K130-L130</f>
        <v>0</v>
      </c>
    </row>
    <row r="131" spans="1:15" s="1" customFormat="1" ht="30" customHeight="1">
      <c r="A131" s="129" t="s">
        <v>392</v>
      </c>
      <c r="B131" s="124" t="s">
        <v>269</v>
      </c>
      <c r="C131" s="124" t="s">
        <v>496</v>
      </c>
      <c r="D131" s="124" t="s">
        <v>273</v>
      </c>
      <c r="E131" s="101" t="s">
        <v>310</v>
      </c>
      <c r="F131" s="101" t="s">
        <v>524</v>
      </c>
      <c r="G131" s="103" t="s">
        <v>597</v>
      </c>
      <c r="H131" s="271">
        <v>9497814</v>
      </c>
      <c r="I131" s="272">
        <f>SUMIF('[1]Fundo OCC'!$F$6:$F$443,'[1]De Para Fundo'!$F131,'[1]Fundo OCC'!G$6:G$443)</f>
        <v>9600000</v>
      </c>
      <c r="J131" s="272">
        <v>142018</v>
      </c>
      <c r="K131" s="272">
        <f>I131-J131</f>
        <v>9457982</v>
      </c>
      <c r="L131" s="272">
        <f>SUMIF('[1]Fundo OCC'!$F$6:$F$443,'[1]De Para Fundo'!$F131,'[1]Fundo OCC'!M$6:M$443)</f>
        <v>9457982</v>
      </c>
      <c r="M131" s="272">
        <f>L131-N131</f>
        <v>7956150</v>
      </c>
      <c r="N131" s="272">
        <v>1501832</v>
      </c>
      <c r="O131" s="273">
        <f>K131-L131</f>
        <v>0</v>
      </c>
    </row>
    <row r="132" spans="1:15" s="109" customFormat="1" ht="39.75" customHeight="1">
      <c r="A132" s="128" t="s">
        <v>598</v>
      </c>
      <c r="B132" s="110"/>
      <c r="C132" s="110"/>
      <c r="D132" s="110"/>
      <c r="E132" s="110"/>
      <c r="F132" s="110"/>
      <c r="G132" s="108"/>
      <c r="H132" s="268">
        <f aca="true" t="shared" si="32" ref="H132:O132">SUM(H133:H142)</f>
        <v>128111470</v>
      </c>
      <c r="I132" s="270">
        <f t="shared" si="32"/>
        <v>187452000</v>
      </c>
      <c r="J132" s="270">
        <f t="shared" si="32"/>
        <v>4215592</v>
      </c>
      <c r="K132" s="270">
        <f t="shared" si="32"/>
        <v>183236408</v>
      </c>
      <c r="L132" s="270">
        <f t="shared" si="32"/>
        <v>183236408</v>
      </c>
      <c r="M132" s="270">
        <f t="shared" si="32"/>
        <v>109417406</v>
      </c>
      <c r="N132" s="270">
        <f t="shared" si="32"/>
        <v>73819002</v>
      </c>
      <c r="O132" s="269">
        <f t="shared" si="32"/>
        <v>0</v>
      </c>
    </row>
    <row r="133" spans="1:15" s="1" customFormat="1" ht="30" customHeight="1">
      <c r="A133" s="129" t="s">
        <v>392</v>
      </c>
      <c r="B133" s="124" t="s">
        <v>619</v>
      </c>
      <c r="C133" s="124" t="s">
        <v>32</v>
      </c>
      <c r="D133" s="124" t="s">
        <v>274</v>
      </c>
      <c r="E133" s="101" t="s">
        <v>310</v>
      </c>
      <c r="F133" s="101" t="s">
        <v>525</v>
      </c>
      <c r="G133" s="103" t="s">
        <v>923</v>
      </c>
      <c r="H133" s="271">
        <v>12099823</v>
      </c>
      <c r="I133" s="272">
        <f>SUMIF('[1]Fundo OCC'!$F$6:$F$443,'[1]De Para Fundo'!$F133,'[1]Fundo OCC'!G$6:G$443)</f>
        <v>22550000</v>
      </c>
      <c r="J133" s="272">
        <v>214513</v>
      </c>
      <c r="K133" s="272">
        <f aca="true" t="shared" si="33" ref="K133:K142">I133-J133</f>
        <v>22335487</v>
      </c>
      <c r="L133" s="272">
        <f>SUMIF('[1]Fundo OCC'!$F$6:$F$443,'[1]De Para Fundo'!$F133,'[1]Fundo OCC'!M$6:M$443)</f>
        <v>22335487</v>
      </c>
      <c r="M133" s="272">
        <f aca="true" t="shared" si="34" ref="M133:M142">L133-N133</f>
        <v>15761027</v>
      </c>
      <c r="N133" s="272">
        <v>6574460</v>
      </c>
      <c r="O133" s="273">
        <f aca="true" t="shared" si="35" ref="O133:O142">K133-L133</f>
        <v>0</v>
      </c>
    </row>
    <row r="134" spans="1:15" s="1" customFormat="1" ht="30" customHeight="1">
      <c r="A134" s="129" t="s">
        <v>392</v>
      </c>
      <c r="B134" s="124" t="s">
        <v>606</v>
      </c>
      <c r="C134" s="124" t="s">
        <v>32</v>
      </c>
      <c r="D134" s="124" t="s">
        <v>275</v>
      </c>
      <c r="E134" s="101" t="s">
        <v>310</v>
      </c>
      <c r="F134" s="101" t="s">
        <v>334</v>
      </c>
      <c r="G134" s="103" t="s">
        <v>924</v>
      </c>
      <c r="H134" s="271">
        <v>19348223</v>
      </c>
      <c r="I134" s="272">
        <f>SUMIF('[1]Fundo OCC'!$F$6:$F$443,'[1]De Para Fundo'!$F134,'[1]Fundo OCC'!G$6:G$443)</f>
        <v>17000000</v>
      </c>
      <c r="J134" s="272">
        <v>0</v>
      </c>
      <c r="K134" s="272">
        <f t="shared" si="33"/>
        <v>17000000</v>
      </c>
      <c r="L134" s="272">
        <f>SUMIF('[1]Fundo OCC'!$F$6:$F$443,'[1]De Para Fundo'!$F134,'[1]Fundo OCC'!M$6:M$443)</f>
        <v>17000000</v>
      </c>
      <c r="M134" s="272">
        <f t="shared" si="34"/>
        <v>16708962</v>
      </c>
      <c r="N134" s="272">
        <v>291038</v>
      </c>
      <c r="O134" s="273">
        <f t="shared" si="35"/>
        <v>0</v>
      </c>
    </row>
    <row r="135" spans="1:15" s="1" customFormat="1" ht="30" customHeight="1">
      <c r="A135" s="129" t="s">
        <v>392</v>
      </c>
      <c r="B135" s="124" t="s">
        <v>606</v>
      </c>
      <c r="C135" s="124" t="s">
        <v>32</v>
      </c>
      <c r="D135" s="124" t="s">
        <v>276</v>
      </c>
      <c r="E135" s="101" t="s">
        <v>310</v>
      </c>
      <c r="F135" s="101" t="s">
        <v>335</v>
      </c>
      <c r="G135" s="103" t="s">
        <v>0</v>
      </c>
      <c r="H135" s="271">
        <v>1099999</v>
      </c>
      <c r="I135" s="272">
        <f>SUMIF('[1]Fundo OCC'!$F$6:$F$443,'[1]De Para Fundo'!$F135,'[1]Fundo OCC'!G$6:G$443)</f>
        <v>1600000</v>
      </c>
      <c r="J135" s="272">
        <v>0</v>
      </c>
      <c r="K135" s="272">
        <f t="shared" si="33"/>
        <v>1600000</v>
      </c>
      <c r="L135" s="272">
        <f>SUMIF('[1]Fundo OCC'!$F$6:$F$443,'[1]De Para Fundo'!$F135,'[1]Fundo OCC'!M$6:M$443)</f>
        <v>1600000</v>
      </c>
      <c r="M135" s="272">
        <f t="shared" si="34"/>
        <v>1600000</v>
      </c>
      <c r="N135" s="272">
        <v>0</v>
      </c>
      <c r="O135" s="273">
        <f t="shared" si="35"/>
        <v>0</v>
      </c>
    </row>
    <row r="136" spans="1:15" s="1" customFormat="1" ht="30" customHeight="1">
      <c r="A136" s="129" t="s">
        <v>392</v>
      </c>
      <c r="B136" s="124" t="s">
        <v>46</v>
      </c>
      <c r="C136" s="124" t="s">
        <v>32</v>
      </c>
      <c r="D136" s="124" t="s">
        <v>468</v>
      </c>
      <c r="E136" s="101" t="s">
        <v>310</v>
      </c>
      <c r="F136" s="101" t="s">
        <v>336</v>
      </c>
      <c r="G136" s="103" t="s">
        <v>1</v>
      </c>
      <c r="H136" s="271">
        <v>10734403</v>
      </c>
      <c r="I136" s="272">
        <f>SUMIF('[1]Fundo OCC'!$F$6:$F$443,'[1]De Para Fundo'!$F136,'[1]Fundo OCC'!G$6:G$443)</f>
        <v>31379000</v>
      </c>
      <c r="J136" s="272">
        <v>247450</v>
      </c>
      <c r="K136" s="272">
        <f t="shared" si="33"/>
        <v>31131550</v>
      </c>
      <c r="L136" s="272">
        <f>SUMIF('[1]Fundo OCC'!$F$6:$F$443,'[1]De Para Fundo'!$F136,'[1]Fundo OCC'!M$6:M$443)</f>
        <v>31131550</v>
      </c>
      <c r="M136" s="272">
        <f t="shared" si="34"/>
        <v>17191228</v>
      </c>
      <c r="N136" s="272">
        <v>13940322</v>
      </c>
      <c r="O136" s="273">
        <f t="shared" si="35"/>
        <v>0</v>
      </c>
    </row>
    <row r="137" spans="1:15" s="1" customFormat="1" ht="30" customHeight="1">
      <c r="A137" s="129" t="s">
        <v>392</v>
      </c>
      <c r="B137" s="124" t="s">
        <v>320</v>
      </c>
      <c r="C137" s="124" t="s">
        <v>32</v>
      </c>
      <c r="D137" s="124" t="s">
        <v>469</v>
      </c>
      <c r="E137" s="101" t="s">
        <v>32</v>
      </c>
      <c r="F137" s="101" t="s">
        <v>337</v>
      </c>
      <c r="G137" s="103" t="s">
        <v>2</v>
      </c>
      <c r="H137" s="271">
        <v>16242020</v>
      </c>
      <c r="I137" s="272">
        <f>SUMIF('[1]Fundo OCC'!$F$6:$F$443,'[1]De Para Fundo'!$F137,'[1]Fundo OCC'!G$6:G$443)</f>
        <v>0</v>
      </c>
      <c r="J137" s="272">
        <v>0</v>
      </c>
      <c r="K137" s="272">
        <f t="shared" si="33"/>
        <v>0</v>
      </c>
      <c r="L137" s="272">
        <f>SUMIF('[1]Fundo OCC'!$F$6:$F$443,'[1]De Para Fundo'!$F137,'[1]Fundo OCC'!M$6:M$443)</f>
        <v>0</v>
      </c>
      <c r="M137" s="272">
        <f t="shared" si="34"/>
        <v>0</v>
      </c>
      <c r="N137" s="272">
        <v>0</v>
      </c>
      <c r="O137" s="273">
        <f t="shared" si="35"/>
        <v>0</v>
      </c>
    </row>
    <row r="138" spans="1:15" s="1" customFormat="1" ht="30" customHeight="1">
      <c r="A138" s="129" t="s">
        <v>392</v>
      </c>
      <c r="B138" s="124" t="s">
        <v>320</v>
      </c>
      <c r="C138" s="124" t="s">
        <v>32</v>
      </c>
      <c r="D138" s="124" t="s">
        <v>470</v>
      </c>
      <c r="E138" s="101" t="s">
        <v>32</v>
      </c>
      <c r="F138" s="101" t="s">
        <v>338</v>
      </c>
      <c r="G138" s="103" t="s">
        <v>3</v>
      </c>
      <c r="H138" s="271">
        <v>9019838</v>
      </c>
      <c r="I138" s="272">
        <f>SUMIF('[1]Fundo OCC'!$F$6:$F$443,'[1]De Para Fundo'!$F138,'[1]Fundo OCC'!G$6:G$443)</f>
        <v>0</v>
      </c>
      <c r="J138" s="272">
        <v>0</v>
      </c>
      <c r="K138" s="272">
        <f t="shared" si="33"/>
        <v>0</v>
      </c>
      <c r="L138" s="272">
        <f>SUMIF('[1]Fundo OCC'!$F$6:$F$443,'[1]De Para Fundo'!$F138,'[1]Fundo OCC'!M$6:M$443)</f>
        <v>0</v>
      </c>
      <c r="M138" s="272">
        <f t="shared" si="34"/>
        <v>0</v>
      </c>
      <c r="N138" s="272">
        <v>0</v>
      </c>
      <c r="O138" s="273">
        <f t="shared" si="35"/>
        <v>0</v>
      </c>
    </row>
    <row r="139" spans="1:15" s="1" customFormat="1" ht="30" customHeight="1">
      <c r="A139" s="129" t="s">
        <v>392</v>
      </c>
      <c r="B139" s="124" t="s">
        <v>320</v>
      </c>
      <c r="C139" s="124" t="s">
        <v>32</v>
      </c>
      <c r="D139" s="124" t="s">
        <v>471</v>
      </c>
      <c r="E139" s="101" t="s">
        <v>310</v>
      </c>
      <c r="F139" s="101" t="s">
        <v>339</v>
      </c>
      <c r="G139" s="103" t="s">
        <v>4</v>
      </c>
      <c r="H139" s="271">
        <v>20368629</v>
      </c>
      <c r="I139" s="272">
        <f>SUMIF('[1]Fundo OCC'!$F$6:$F$443,'[1]De Para Fundo'!$F139,'[1]Fundo OCC'!G$6:G$443)</f>
        <v>47692000</v>
      </c>
      <c r="J139" s="272">
        <v>1674406</v>
      </c>
      <c r="K139" s="272">
        <f t="shared" si="33"/>
        <v>46017594</v>
      </c>
      <c r="L139" s="272">
        <f>SUMIF('[1]Fundo OCC'!$F$6:$F$443,'[1]De Para Fundo'!$F139,'[1]Fundo OCC'!M$6:M$443)</f>
        <v>46017594</v>
      </c>
      <c r="M139" s="272">
        <f t="shared" si="34"/>
        <v>22419908</v>
      </c>
      <c r="N139" s="272">
        <v>23597686</v>
      </c>
      <c r="O139" s="273">
        <f t="shared" si="35"/>
        <v>0</v>
      </c>
    </row>
    <row r="140" spans="1:15" s="1" customFormat="1" ht="30" customHeight="1">
      <c r="A140" s="129" t="s">
        <v>392</v>
      </c>
      <c r="B140" s="124" t="s">
        <v>58</v>
      </c>
      <c r="C140" s="124" t="s">
        <v>32</v>
      </c>
      <c r="D140" s="124" t="s">
        <v>715</v>
      </c>
      <c r="E140" s="101" t="s">
        <v>310</v>
      </c>
      <c r="F140" s="101" t="s">
        <v>340</v>
      </c>
      <c r="G140" s="103" t="s">
        <v>5</v>
      </c>
      <c r="H140" s="271">
        <v>35088048</v>
      </c>
      <c r="I140" s="272">
        <f>SUMIF('[1]Fundo OCC'!$F$6:$F$443,'[1]De Para Fundo'!$F140,'[1]Fundo OCC'!G$6:G$443)</f>
        <v>58031000</v>
      </c>
      <c r="J140" s="272">
        <v>1999279</v>
      </c>
      <c r="K140" s="272">
        <f t="shared" si="33"/>
        <v>56031721</v>
      </c>
      <c r="L140" s="272">
        <f>SUMIF('[1]Fundo OCC'!$F$6:$F$443,'[1]De Para Fundo'!$F140,'[1]Fundo OCC'!M$6:M$443)</f>
        <v>56031721</v>
      </c>
      <c r="M140" s="272">
        <f t="shared" si="34"/>
        <v>29550467</v>
      </c>
      <c r="N140" s="272">
        <v>26481254</v>
      </c>
      <c r="O140" s="273">
        <f t="shared" si="35"/>
        <v>0</v>
      </c>
    </row>
    <row r="141" spans="1:15" s="1" customFormat="1" ht="30" customHeight="1">
      <c r="A141" s="129" t="s">
        <v>392</v>
      </c>
      <c r="B141" s="124" t="s">
        <v>296</v>
      </c>
      <c r="C141" s="124" t="s">
        <v>32</v>
      </c>
      <c r="D141" s="124" t="s">
        <v>716</v>
      </c>
      <c r="E141" s="101" t="s">
        <v>310</v>
      </c>
      <c r="F141" s="101" t="s">
        <v>341</v>
      </c>
      <c r="G141" s="105" t="s">
        <v>6</v>
      </c>
      <c r="H141" s="271">
        <v>3360489</v>
      </c>
      <c r="I141" s="272">
        <f>SUMIF('[1]Fundo OCC'!$F$6:$F$443,'[1]De Para Fundo'!$F141,'[1]Fundo OCC'!G$6:G$443)</f>
        <v>6300000</v>
      </c>
      <c r="J141" s="272">
        <v>8301</v>
      </c>
      <c r="K141" s="272">
        <f t="shared" si="33"/>
        <v>6291699</v>
      </c>
      <c r="L141" s="272">
        <f>SUMIF('[1]Fundo OCC'!$F$6:$F$443,'[1]De Para Fundo'!$F141,'[1]Fundo OCC'!M$6:M$443)</f>
        <v>6291699</v>
      </c>
      <c r="M141" s="272">
        <f t="shared" si="34"/>
        <v>4485815</v>
      </c>
      <c r="N141" s="272">
        <v>1805884</v>
      </c>
      <c r="O141" s="273">
        <f t="shared" si="35"/>
        <v>0</v>
      </c>
    </row>
    <row r="142" spans="1:15" s="1" customFormat="1" ht="30" customHeight="1">
      <c r="A142" s="129" t="s">
        <v>392</v>
      </c>
      <c r="B142" s="124" t="s">
        <v>182</v>
      </c>
      <c r="C142" s="124" t="s">
        <v>32</v>
      </c>
      <c r="D142" s="124" t="s">
        <v>717</v>
      </c>
      <c r="E142" s="101" t="s">
        <v>310</v>
      </c>
      <c r="F142" s="101" t="s">
        <v>342</v>
      </c>
      <c r="G142" s="103" t="s">
        <v>677</v>
      </c>
      <c r="H142" s="271">
        <v>749998</v>
      </c>
      <c r="I142" s="272">
        <f>SUMIF('[1]Fundo OCC'!$F$6:$F$443,'[1]De Para Fundo'!$F142,'[1]Fundo OCC'!G$6:G$443)</f>
        <v>2900000</v>
      </c>
      <c r="J142" s="272">
        <v>71643</v>
      </c>
      <c r="K142" s="272">
        <f t="shared" si="33"/>
        <v>2828357</v>
      </c>
      <c r="L142" s="272">
        <f>SUMIF('[1]Fundo OCC'!$F$6:$F$443,'[1]De Para Fundo'!$F142,'[1]Fundo OCC'!M$6:M$443)</f>
        <v>2828357</v>
      </c>
      <c r="M142" s="272">
        <f t="shared" si="34"/>
        <v>1699999</v>
      </c>
      <c r="N142" s="272">
        <v>1128358</v>
      </c>
      <c r="O142" s="273">
        <f t="shared" si="35"/>
        <v>0</v>
      </c>
    </row>
    <row r="143" spans="1:15" s="109" customFormat="1" ht="39.75" customHeight="1">
      <c r="A143" s="128" t="s">
        <v>678</v>
      </c>
      <c r="B143" s="110"/>
      <c r="C143" s="110"/>
      <c r="D143" s="110"/>
      <c r="E143" s="110"/>
      <c r="F143" s="110"/>
      <c r="G143" s="108"/>
      <c r="H143" s="268">
        <f aca="true" t="shared" si="36" ref="H143:O143">SUM(H144:H146)</f>
        <v>5237150</v>
      </c>
      <c r="I143" s="270">
        <f t="shared" si="36"/>
        <v>8013000</v>
      </c>
      <c r="J143" s="270">
        <f t="shared" si="36"/>
        <v>0</v>
      </c>
      <c r="K143" s="270">
        <f t="shared" si="36"/>
        <v>8013000</v>
      </c>
      <c r="L143" s="270">
        <f t="shared" si="36"/>
        <v>8013000</v>
      </c>
      <c r="M143" s="270">
        <f t="shared" si="36"/>
        <v>2760000</v>
      </c>
      <c r="N143" s="270">
        <f t="shared" si="36"/>
        <v>5253000</v>
      </c>
      <c r="O143" s="269">
        <f t="shared" si="36"/>
        <v>0</v>
      </c>
    </row>
    <row r="144" spans="1:15" s="1" customFormat="1" ht="30" customHeight="1">
      <c r="A144" s="129" t="s">
        <v>392</v>
      </c>
      <c r="B144" s="124" t="s">
        <v>46</v>
      </c>
      <c r="C144" s="124" t="s">
        <v>856</v>
      </c>
      <c r="D144" s="124" t="s">
        <v>718</v>
      </c>
      <c r="E144" s="101" t="s">
        <v>853</v>
      </c>
      <c r="F144" s="101" t="s">
        <v>8</v>
      </c>
      <c r="G144" s="103" t="s">
        <v>679</v>
      </c>
      <c r="H144" s="271">
        <v>3437150</v>
      </c>
      <c r="I144" s="272">
        <f>SUMIF('[1]Fundo OCC'!$F$6:$F$443,'[1]De Para Fundo'!$F144,'[1]Fundo OCC'!G$6:G$443)</f>
        <v>6213000</v>
      </c>
      <c r="J144" s="272"/>
      <c r="K144" s="272">
        <f>I144-J144</f>
        <v>6213000</v>
      </c>
      <c r="L144" s="272">
        <f>SUMIF('[1]Fundo OCC'!$F$6:$F$443,'[1]De Para Fundo'!$F144,'[1]Fundo OCC'!M$6:M$443)</f>
        <v>6213000</v>
      </c>
      <c r="M144" s="272">
        <f>L144-N144</f>
        <v>2400000</v>
      </c>
      <c r="N144" s="272">
        <v>3813000</v>
      </c>
      <c r="O144" s="273">
        <f>K144-L144</f>
        <v>0</v>
      </c>
    </row>
    <row r="145" spans="1:15" s="1" customFormat="1" ht="30" customHeight="1">
      <c r="A145" s="129" t="s">
        <v>392</v>
      </c>
      <c r="B145" s="124" t="s">
        <v>47</v>
      </c>
      <c r="C145" s="124" t="s">
        <v>586</v>
      </c>
      <c r="D145" s="124" t="s">
        <v>719</v>
      </c>
      <c r="E145" s="101" t="s">
        <v>882</v>
      </c>
      <c r="F145" s="101" t="s">
        <v>343</v>
      </c>
      <c r="G145" s="103" t="s">
        <v>680</v>
      </c>
      <c r="H145" s="271">
        <v>1000000</v>
      </c>
      <c r="I145" s="272">
        <f>SUMIF('[1]Fundo OCC'!$F$6:$F$443,'[1]De Para Fundo'!$F145,'[1]Fundo OCC'!G$6:G$443)</f>
        <v>1000000</v>
      </c>
      <c r="J145" s="272"/>
      <c r="K145" s="272">
        <f>I145-J145</f>
        <v>1000000</v>
      </c>
      <c r="L145" s="272">
        <f>SUMIF('[1]Fundo OCC'!$F$6:$F$443,'[1]De Para Fundo'!$F145,'[1]Fundo OCC'!M$6:M$443)</f>
        <v>1000000</v>
      </c>
      <c r="M145" s="272">
        <f>L145-N145</f>
        <v>200000</v>
      </c>
      <c r="N145" s="272">
        <v>800000</v>
      </c>
      <c r="O145" s="273">
        <f>K145-L145</f>
        <v>0</v>
      </c>
    </row>
    <row r="146" spans="1:15" s="1" customFormat="1" ht="30" customHeight="1">
      <c r="A146" s="129" t="s">
        <v>392</v>
      </c>
      <c r="B146" s="124" t="s">
        <v>47</v>
      </c>
      <c r="C146" s="124" t="s">
        <v>586</v>
      </c>
      <c r="D146" s="124" t="s">
        <v>720</v>
      </c>
      <c r="E146" s="101" t="s">
        <v>882</v>
      </c>
      <c r="F146" s="101" t="s">
        <v>344</v>
      </c>
      <c r="G146" s="103" t="s">
        <v>681</v>
      </c>
      <c r="H146" s="271">
        <v>800000</v>
      </c>
      <c r="I146" s="272">
        <f>SUMIF('[1]Fundo OCC'!$F$6:$F$443,'[1]De Para Fundo'!$F146,'[1]Fundo OCC'!G$6:G$443)</f>
        <v>800000</v>
      </c>
      <c r="J146" s="272"/>
      <c r="K146" s="272">
        <f>I146-J146</f>
        <v>800000</v>
      </c>
      <c r="L146" s="272">
        <f>SUMIF('[1]Fundo OCC'!$F$6:$F$443,'[1]De Para Fundo'!$F146,'[1]Fundo OCC'!M$6:M$443)</f>
        <v>800000</v>
      </c>
      <c r="M146" s="272">
        <f>L146-N146</f>
        <v>160000</v>
      </c>
      <c r="N146" s="272">
        <v>640000</v>
      </c>
      <c r="O146" s="273">
        <f>K146-L146</f>
        <v>0</v>
      </c>
    </row>
    <row r="147" spans="1:15" s="109" customFormat="1" ht="39.75" customHeight="1">
      <c r="A147" s="128" t="s">
        <v>682</v>
      </c>
      <c r="B147" s="110"/>
      <c r="C147" s="110"/>
      <c r="D147" s="110"/>
      <c r="E147" s="110"/>
      <c r="F147" s="110"/>
      <c r="G147" s="108"/>
      <c r="H147" s="268">
        <f aca="true" t="shared" si="37" ref="H147:O147">SUM(H148:H149)</f>
        <v>11347331645</v>
      </c>
      <c r="I147" s="270">
        <f t="shared" si="37"/>
        <v>12303815000</v>
      </c>
      <c r="J147" s="270">
        <f t="shared" si="37"/>
        <v>96313510</v>
      </c>
      <c r="K147" s="270">
        <f t="shared" si="37"/>
        <v>12207501490</v>
      </c>
      <c r="L147" s="270">
        <f t="shared" si="37"/>
        <v>12207501490</v>
      </c>
      <c r="M147" s="270">
        <f t="shared" si="37"/>
        <v>11965154221</v>
      </c>
      <c r="N147" s="270">
        <f t="shared" si="37"/>
        <v>242347269</v>
      </c>
      <c r="O147" s="269">
        <f t="shared" si="37"/>
        <v>0</v>
      </c>
    </row>
    <row r="148" spans="1:15" s="1" customFormat="1" ht="30" customHeight="1">
      <c r="A148" s="129" t="s">
        <v>392</v>
      </c>
      <c r="B148" s="124" t="s">
        <v>46</v>
      </c>
      <c r="C148" s="124" t="s">
        <v>853</v>
      </c>
      <c r="D148" s="124" t="s">
        <v>721</v>
      </c>
      <c r="E148" s="101"/>
      <c r="F148" s="101" t="s">
        <v>721</v>
      </c>
      <c r="G148" s="104" t="s">
        <v>683</v>
      </c>
      <c r="H148" s="271">
        <v>6508107032</v>
      </c>
      <c r="I148" s="272">
        <f>SUMIF('[1]Fundo OCC'!$F$6:$F$443,'[1]De Para Fundo'!$F148,'[1]Fundo OCC'!G$6:G$443)</f>
        <v>6607136800</v>
      </c>
      <c r="J148" s="272">
        <v>47778526</v>
      </c>
      <c r="K148" s="272">
        <f>I148-J148</f>
        <v>6559358274</v>
      </c>
      <c r="L148" s="272">
        <f>SUMIF('[1]Fundo OCC'!$F$6:$F$443,'[1]De Para Fundo'!$F148,'[1]Fundo OCC'!M$6:M$443)</f>
        <v>6559358274</v>
      </c>
      <c r="M148" s="272">
        <f>L148-N148</f>
        <v>6420906930</v>
      </c>
      <c r="N148" s="272">
        <v>138451344</v>
      </c>
      <c r="O148" s="273">
        <f>K148-L148</f>
        <v>0</v>
      </c>
    </row>
    <row r="149" spans="1:15" s="1" customFormat="1" ht="30" customHeight="1">
      <c r="A149" s="129" t="s">
        <v>392</v>
      </c>
      <c r="B149" s="124" t="s">
        <v>46</v>
      </c>
      <c r="C149" s="124" t="s">
        <v>853</v>
      </c>
      <c r="D149" s="124" t="s">
        <v>722</v>
      </c>
      <c r="E149" s="101"/>
      <c r="F149" s="101" t="s">
        <v>722</v>
      </c>
      <c r="G149" s="104" t="s">
        <v>684</v>
      </c>
      <c r="H149" s="271">
        <v>4839224613</v>
      </c>
      <c r="I149" s="272">
        <f>SUMIF('[1]Fundo OCC'!$F$6:$F$443,'[1]De Para Fundo'!$F149,'[1]Fundo OCC'!G$6:G$443)</f>
        <v>5696678200</v>
      </c>
      <c r="J149" s="272">
        <f>96313510-47778526</f>
        <v>48534984</v>
      </c>
      <c r="K149" s="272">
        <f>I149-J149</f>
        <v>5648143216</v>
      </c>
      <c r="L149" s="272">
        <f>SUMIF('[1]Fundo OCC'!$F$6:$F$443,'[1]De Para Fundo'!$F149,'[1]Fundo OCC'!M$6:M$443)</f>
        <v>5648143216</v>
      </c>
      <c r="M149" s="272">
        <f>L149-N149</f>
        <v>5544247291</v>
      </c>
      <c r="N149" s="272">
        <v>103895925</v>
      </c>
      <c r="O149" s="273">
        <f>K149-L149</f>
        <v>0</v>
      </c>
    </row>
    <row r="150" spans="1:15" s="109" customFormat="1" ht="39.75" customHeight="1">
      <c r="A150" s="128" t="s">
        <v>685</v>
      </c>
      <c r="B150" s="110"/>
      <c r="C150" s="110"/>
      <c r="D150" s="110"/>
      <c r="E150" s="110"/>
      <c r="F150" s="110"/>
      <c r="G150" s="108"/>
      <c r="H150" s="268">
        <f aca="true" t="shared" si="38" ref="H150:O150">SUM(H151)</f>
        <v>1789999989</v>
      </c>
      <c r="I150" s="270">
        <f t="shared" si="38"/>
        <v>1891766200</v>
      </c>
      <c r="J150" s="270">
        <f t="shared" si="38"/>
        <v>27456491</v>
      </c>
      <c r="K150" s="270">
        <f t="shared" si="38"/>
        <v>1864309709</v>
      </c>
      <c r="L150" s="270">
        <f t="shared" si="38"/>
        <v>1864309709</v>
      </c>
      <c r="M150" s="270">
        <f t="shared" si="38"/>
        <v>1819444018</v>
      </c>
      <c r="N150" s="270">
        <f t="shared" si="38"/>
        <v>44865691</v>
      </c>
      <c r="O150" s="269">
        <f t="shared" si="38"/>
        <v>0</v>
      </c>
    </row>
    <row r="151" spans="1:15" s="1" customFormat="1" ht="30" customHeight="1">
      <c r="A151" s="129" t="s">
        <v>392</v>
      </c>
      <c r="B151" s="124" t="s">
        <v>606</v>
      </c>
      <c r="C151" s="124" t="s">
        <v>310</v>
      </c>
      <c r="D151" s="124" t="s">
        <v>723</v>
      </c>
      <c r="E151" s="101"/>
      <c r="F151" s="101" t="s">
        <v>723</v>
      </c>
      <c r="G151" s="103" t="s">
        <v>686</v>
      </c>
      <c r="H151" s="271">
        <v>1789999989</v>
      </c>
      <c r="I151" s="272">
        <f>SUMIF('[1]Fundo OCC'!$F$6:$F$443,'[1]De Para Fundo'!$F151,'[1]Fundo OCC'!G$6:G$443)</f>
        <v>1891766200</v>
      </c>
      <c r="J151" s="272">
        <v>27456491</v>
      </c>
      <c r="K151" s="272">
        <f>I151-J151</f>
        <v>1864309709</v>
      </c>
      <c r="L151" s="272">
        <f>SUMIF('[1]Fundo OCC'!$F$6:$F$443,'[1]De Para Fundo'!$F151,'[1]Fundo OCC'!M$6:M$443)</f>
        <v>1864309709</v>
      </c>
      <c r="M151" s="272">
        <f>L151-N151</f>
        <v>1819444018</v>
      </c>
      <c r="N151" s="272">
        <v>44865691</v>
      </c>
      <c r="O151" s="273">
        <f>K151-L151</f>
        <v>0</v>
      </c>
    </row>
    <row r="152" spans="1:15" s="109" customFormat="1" ht="39.75" customHeight="1">
      <c r="A152" s="128" t="s">
        <v>687</v>
      </c>
      <c r="B152" s="110"/>
      <c r="C152" s="110"/>
      <c r="D152" s="110"/>
      <c r="E152" s="110"/>
      <c r="F152" s="110"/>
      <c r="G152" s="108"/>
      <c r="H152" s="268">
        <f aca="true" t="shared" si="39" ref="H152:O152">SUM(H153:H154)</f>
        <v>968540680</v>
      </c>
      <c r="I152" s="268">
        <f t="shared" si="39"/>
        <v>1353600000</v>
      </c>
      <c r="J152" s="268">
        <f t="shared" si="39"/>
        <v>35587446</v>
      </c>
      <c r="K152" s="268">
        <f t="shared" si="39"/>
        <v>1318012554</v>
      </c>
      <c r="L152" s="268">
        <f t="shared" si="39"/>
        <v>1318012554</v>
      </c>
      <c r="M152" s="268">
        <f t="shared" si="39"/>
        <v>1288494683</v>
      </c>
      <c r="N152" s="268">
        <f t="shared" si="39"/>
        <v>29517871</v>
      </c>
      <c r="O152" s="269">
        <f t="shared" si="39"/>
        <v>0</v>
      </c>
    </row>
    <row r="153" spans="1:15" s="1" customFormat="1" ht="30" customHeight="1">
      <c r="A153" s="129" t="s">
        <v>392</v>
      </c>
      <c r="B153" s="124" t="s">
        <v>606</v>
      </c>
      <c r="C153" s="124" t="s">
        <v>310</v>
      </c>
      <c r="D153" s="124" t="s">
        <v>724</v>
      </c>
      <c r="E153" s="101"/>
      <c r="F153" s="101" t="s">
        <v>724</v>
      </c>
      <c r="G153" s="103" t="s">
        <v>760</v>
      </c>
      <c r="H153" s="271">
        <f>968540680-84000000</f>
        <v>884540680</v>
      </c>
      <c r="I153" s="272">
        <f>SUMIF('[1]Fundo OCC'!$F$6:$F$443,'[1]De Para Fundo'!$F153,'[1]Fundo OCC'!G$6:G$443)</f>
        <v>1253600000</v>
      </c>
      <c r="J153" s="272">
        <v>35587446</v>
      </c>
      <c r="K153" s="272">
        <f>I153-J153</f>
        <v>1218012554</v>
      </c>
      <c r="L153" s="272">
        <f>SUMIF('[1]Fundo OCC'!$F$6:$F$443,'[1]De Para Fundo'!$F153,'[1]Fundo OCC'!M$6:M$443)</f>
        <v>1218012554</v>
      </c>
      <c r="M153" s="272">
        <f>L153-N153</f>
        <v>1190584617</v>
      </c>
      <c r="N153" s="272">
        <v>27427937</v>
      </c>
      <c r="O153" s="273">
        <f>K153-L153</f>
        <v>0</v>
      </c>
    </row>
    <row r="154" spans="1:15" s="1" customFormat="1" ht="30" customHeight="1">
      <c r="A154" s="129" t="s">
        <v>392</v>
      </c>
      <c r="B154" s="124" t="s">
        <v>606</v>
      </c>
      <c r="C154" s="124" t="s">
        <v>310</v>
      </c>
      <c r="D154" s="124" t="s">
        <v>724</v>
      </c>
      <c r="E154" s="101"/>
      <c r="F154" s="101" t="s">
        <v>539</v>
      </c>
      <c r="G154" s="103" t="s">
        <v>759</v>
      </c>
      <c r="H154" s="271">
        <v>84000000</v>
      </c>
      <c r="I154" s="272">
        <f>SUMIF('[1]Fundo OCC'!$F$6:$F$443,'[1]De Para Fundo'!$F154,'[1]Fundo OCC'!G$6:G$443)</f>
        <v>100000000</v>
      </c>
      <c r="J154" s="272">
        <v>0</v>
      </c>
      <c r="K154" s="272">
        <f>I154-J154</f>
        <v>100000000</v>
      </c>
      <c r="L154" s="272">
        <f>SUMIF('[1]Fundo OCC'!$F$6:$F$443,'[1]De Para Fundo'!$F154,'[1]Fundo OCC'!M$6:M$443)</f>
        <v>100000000</v>
      </c>
      <c r="M154" s="272">
        <f>L154-N154</f>
        <v>97910066</v>
      </c>
      <c r="N154" s="272">
        <v>2089934</v>
      </c>
      <c r="O154" s="273">
        <f>K154-L154</f>
        <v>0</v>
      </c>
    </row>
    <row r="155" spans="1:15" s="109" customFormat="1" ht="39.75" customHeight="1">
      <c r="A155" s="128" t="s">
        <v>688</v>
      </c>
      <c r="B155" s="110"/>
      <c r="C155" s="110"/>
      <c r="D155" s="110"/>
      <c r="E155" s="110"/>
      <c r="F155" s="110"/>
      <c r="G155" s="108"/>
      <c r="H155" s="268">
        <f aca="true" t="shared" si="40" ref="H155:O155">SUM(H156:H165)</f>
        <v>1773518</v>
      </c>
      <c r="I155" s="270">
        <f t="shared" si="40"/>
        <v>6953000</v>
      </c>
      <c r="J155" s="270">
        <f t="shared" si="40"/>
        <v>2757476</v>
      </c>
      <c r="K155" s="270">
        <f t="shared" si="40"/>
        <v>4195524</v>
      </c>
      <c r="L155" s="270">
        <f t="shared" si="40"/>
        <v>4195524</v>
      </c>
      <c r="M155" s="270">
        <f t="shared" si="40"/>
        <v>2464006</v>
      </c>
      <c r="N155" s="270">
        <f t="shared" si="40"/>
        <v>1731518</v>
      </c>
      <c r="O155" s="269">
        <f t="shared" si="40"/>
        <v>0</v>
      </c>
    </row>
    <row r="156" spans="1:15" s="1" customFormat="1" ht="30" customHeight="1">
      <c r="A156" s="129" t="s">
        <v>392</v>
      </c>
      <c r="B156" s="124" t="s">
        <v>619</v>
      </c>
      <c r="C156" s="124" t="s">
        <v>865</v>
      </c>
      <c r="D156" s="124" t="s">
        <v>726</v>
      </c>
      <c r="E156" s="101" t="s">
        <v>310</v>
      </c>
      <c r="F156" s="101" t="s">
        <v>345</v>
      </c>
      <c r="G156" s="103" t="s">
        <v>689</v>
      </c>
      <c r="H156" s="271">
        <v>422369</v>
      </c>
      <c r="I156" s="272">
        <f>SUMIF('[1]Fundo OCC'!$F$6:$F$443,'[1]De Para Fundo'!$F156,'[1]Fundo OCC'!G$6:G$443)</f>
        <v>900000</v>
      </c>
      <c r="J156" s="272">
        <v>214440</v>
      </c>
      <c r="K156" s="272">
        <f aca="true" t="shared" si="41" ref="K156:K165">I156-J156</f>
        <v>685560</v>
      </c>
      <c r="L156" s="272">
        <f>SUMIF('[1]Fundo OCC'!$F$6:$F$443,'[1]De Para Fundo'!$F156,'[1]Fundo OCC'!M$6:M$443)</f>
        <v>685560</v>
      </c>
      <c r="M156" s="272">
        <f aca="true" t="shared" si="42" ref="M156:M165">L156-N156</f>
        <v>612943</v>
      </c>
      <c r="N156" s="272">
        <v>72617</v>
      </c>
      <c r="O156" s="273">
        <f aca="true" t="shared" si="43" ref="O156:O165">K156-L156</f>
        <v>0</v>
      </c>
    </row>
    <row r="157" spans="1:15" s="1" customFormat="1" ht="30" customHeight="1">
      <c r="A157" s="129" t="s">
        <v>392</v>
      </c>
      <c r="B157" s="124" t="s">
        <v>725</v>
      </c>
      <c r="C157" s="124" t="s">
        <v>500</v>
      </c>
      <c r="D157" s="124" t="s">
        <v>727</v>
      </c>
      <c r="E157" s="101" t="s">
        <v>310</v>
      </c>
      <c r="F157" s="101" t="s">
        <v>346</v>
      </c>
      <c r="G157" s="103" t="s">
        <v>93</v>
      </c>
      <c r="H157" s="271">
        <v>89000</v>
      </c>
      <c r="I157" s="272">
        <f>SUMIF('[1]Fundo OCC'!$F$6:$F$443,'[1]De Para Fundo'!$F157,'[1]Fundo OCC'!G$6:G$443)</f>
        <v>1300000</v>
      </c>
      <c r="J157" s="272">
        <v>460515</v>
      </c>
      <c r="K157" s="272">
        <f t="shared" si="41"/>
        <v>839485</v>
      </c>
      <c r="L157" s="272">
        <f>SUMIF('[1]Fundo OCC'!$F$6:$F$443,'[1]De Para Fundo'!$F157,'[1]Fundo OCC'!M$6:M$443)</f>
        <v>839485</v>
      </c>
      <c r="M157" s="272">
        <f t="shared" si="42"/>
        <v>203485</v>
      </c>
      <c r="N157" s="272">
        <v>636000</v>
      </c>
      <c r="O157" s="273">
        <f t="shared" si="43"/>
        <v>0</v>
      </c>
    </row>
    <row r="158" spans="1:15" s="1" customFormat="1" ht="30" customHeight="1">
      <c r="A158" s="129" t="s">
        <v>392</v>
      </c>
      <c r="B158" s="124" t="s">
        <v>600</v>
      </c>
      <c r="C158" s="124" t="s">
        <v>52</v>
      </c>
      <c r="D158" s="124" t="s">
        <v>728</v>
      </c>
      <c r="E158" s="101" t="s">
        <v>310</v>
      </c>
      <c r="F158" s="101" t="s">
        <v>347</v>
      </c>
      <c r="G158" s="103" t="s">
        <v>94</v>
      </c>
      <c r="H158" s="271">
        <v>275800</v>
      </c>
      <c r="I158" s="272">
        <f>SUMIF('[1]Fundo OCC'!$F$6:$F$443,'[1]De Para Fundo'!$F158,'[1]Fundo OCC'!G$6:G$443)</f>
        <v>1548000</v>
      </c>
      <c r="J158" s="272">
        <v>762791</v>
      </c>
      <c r="K158" s="272">
        <f t="shared" si="41"/>
        <v>785209</v>
      </c>
      <c r="L158" s="272">
        <f>SUMIF('[1]Fundo OCC'!$F$6:$F$443,'[1]De Para Fundo'!$F158,'[1]Fundo OCC'!M$6:M$443)</f>
        <v>785209</v>
      </c>
      <c r="M158" s="272">
        <f t="shared" si="42"/>
        <v>245475</v>
      </c>
      <c r="N158" s="272">
        <v>539734</v>
      </c>
      <c r="O158" s="273">
        <f t="shared" si="43"/>
        <v>0</v>
      </c>
    </row>
    <row r="159" spans="1:15" s="1" customFormat="1" ht="30" customHeight="1">
      <c r="A159" s="129" t="s">
        <v>392</v>
      </c>
      <c r="B159" s="124" t="s">
        <v>315</v>
      </c>
      <c r="C159" s="124" t="s">
        <v>52</v>
      </c>
      <c r="D159" s="124" t="s">
        <v>729</v>
      </c>
      <c r="E159" s="101" t="s">
        <v>310</v>
      </c>
      <c r="F159" s="101" t="s">
        <v>842</v>
      </c>
      <c r="G159" s="103" t="s">
        <v>95</v>
      </c>
      <c r="H159" s="271">
        <v>0</v>
      </c>
      <c r="I159" s="272">
        <f>SUMIF('[1]Fundo OCC'!$F$6:$F$443,'[1]De Para Fundo'!$F159,'[1]Fundo OCC'!G$6:G$443)</f>
        <v>100000</v>
      </c>
      <c r="J159" s="272">
        <v>100000</v>
      </c>
      <c r="K159" s="272">
        <f t="shared" si="41"/>
        <v>0</v>
      </c>
      <c r="L159" s="272">
        <f>SUMIF('[1]Fundo OCC'!$F$6:$F$443,'[1]De Para Fundo'!$F159,'[1]Fundo OCC'!M$6:M$443)</f>
        <v>0</v>
      </c>
      <c r="M159" s="272">
        <f t="shared" si="42"/>
        <v>0</v>
      </c>
      <c r="N159" s="272">
        <v>0</v>
      </c>
      <c r="O159" s="273">
        <f t="shared" si="43"/>
        <v>0</v>
      </c>
    </row>
    <row r="160" spans="1:15" s="1" customFormat="1" ht="30" customHeight="1">
      <c r="A160" s="129" t="s">
        <v>392</v>
      </c>
      <c r="B160" s="124" t="s">
        <v>296</v>
      </c>
      <c r="C160" s="124" t="s">
        <v>865</v>
      </c>
      <c r="D160" s="124" t="s">
        <v>553</v>
      </c>
      <c r="E160" s="101" t="s">
        <v>310</v>
      </c>
      <c r="F160" s="101" t="s">
        <v>843</v>
      </c>
      <c r="G160" s="104" t="s">
        <v>96</v>
      </c>
      <c r="H160" s="271">
        <v>0</v>
      </c>
      <c r="I160" s="272">
        <f>SUMIF('[1]Fundo OCC'!$F$6:$F$443,'[1]De Para Fundo'!$F160,'[1]Fundo OCC'!G$6:G$443)</f>
        <v>200000</v>
      </c>
      <c r="J160" s="272">
        <v>0</v>
      </c>
      <c r="K160" s="272">
        <f t="shared" si="41"/>
        <v>200000</v>
      </c>
      <c r="L160" s="272">
        <f>SUMIF('[1]Fundo OCC'!$F$6:$F$443,'[1]De Para Fundo'!$F160,'[1]Fundo OCC'!M$6:M$443)</f>
        <v>200000</v>
      </c>
      <c r="M160" s="272">
        <f t="shared" si="42"/>
        <v>0</v>
      </c>
      <c r="N160" s="272">
        <v>200000</v>
      </c>
      <c r="O160" s="273">
        <f t="shared" si="43"/>
        <v>0</v>
      </c>
    </row>
    <row r="161" spans="1:15" s="1" customFormat="1" ht="30" customHeight="1">
      <c r="A161" s="129" t="s">
        <v>392</v>
      </c>
      <c r="B161" s="124" t="s">
        <v>296</v>
      </c>
      <c r="C161" s="124" t="s">
        <v>500</v>
      </c>
      <c r="D161" s="124" t="s">
        <v>554</v>
      </c>
      <c r="E161" s="101" t="s">
        <v>310</v>
      </c>
      <c r="F161" s="101" t="s">
        <v>844</v>
      </c>
      <c r="G161" s="104" t="s">
        <v>97</v>
      </c>
      <c r="H161" s="271">
        <v>40000</v>
      </c>
      <c r="I161" s="272">
        <f>SUMIF('[1]Fundo OCC'!$F$6:$F$443,'[1]De Para Fundo'!$F161,'[1]Fundo OCC'!G$6:G$443)</f>
        <v>160000</v>
      </c>
      <c r="J161" s="272">
        <v>83500</v>
      </c>
      <c r="K161" s="272">
        <f t="shared" si="41"/>
        <v>76500</v>
      </c>
      <c r="L161" s="272">
        <f>SUMIF('[1]Fundo OCC'!$F$6:$F$443,'[1]De Para Fundo'!$F161,'[1]Fundo OCC'!M$6:M$443)</f>
        <v>76500</v>
      </c>
      <c r="M161" s="272">
        <f t="shared" si="42"/>
        <v>76500</v>
      </c>
      <c r="N161" s="272">
        <v>0</v>
      </c>
      <c r="O161" s="273">
        <f t="shared" si="43"/>
        <v>0</v>
      </c>
    </row>
    <row r="162" spans="1:15" s="1" customFormat="1" ht="30" customHeight="1">
      <c r="A162" s="129" t="s">
        <v>392</v>
      </c>
      <c r="B162" s="124" t="s">
        <v>296</v>
      </c>
      <c r="C162" s="124" t="s">
        <v>52</v>
      </c>
      <c r="D162" s="124" t="s">
        <v>555</v>
      </c>
      <c r="E162" s="101" t="s">
        <v>310</v>
      </c>
      <c r="F162" s="101" t="s">
        <v>845</v>
      </c>
      <c r="G162" s="104" t="s">
        <v>98</v>
      </c>
      <c r="H162" s="271">
        <v>318240</v>
      </c>
      <c r="I162" s="272">
        <f>SUMIF('[1]Fundo OCC'!$F$6:$F$443,'[1]De Para Fundo'!$F162,'[1]Fundo OCC'!G$6:G$443)</f>
        <v>1310000</v>
      </c>
      <c r="J162" s="272">
        <v>826230</v>
      </c>
      <c r="K162" s="272">
        <f t="shared" si="41"/>
        <v>483770</v>
      </c>
      <c r="L162" s="272">
        <f>SUMIF('[1]Fundo OCC'!$F$6:$F$443,'[1]De Para Fundo'!$F162,'[1]Fundo OCC'!M$6:M$443)</f>
        <v>483770</v>
      </c>
      <c r="M162" s="272">
        <f t="shared" si="42"/>
        <v>410603</v>
      </c>
      <c r="N162" s="272">
        <v>73167</v>
      </c>
      <c r="O162" s="273">
        <f t="shared" si="43"/>
        <v>0</v>
      </c>
    </row>
    <row r="163" spans="1:15" s="1" customFormat="1" ht="30" customHeight="1">
      <c r="A163" s="129" t="s">
        <v>392</v>
      </c>
      <c r="B163" s="124" t="s">
        <v>182</v>
      </c>
      <c r="C163" s="124" t="s">
        <v>865</v>
      </c>
      <c r="D163" s="124" t="s">
        <v>556</v>
      </c>
      <c r="E163" s="101" t="s">
        <v>310</v>
      </c>
      <c r="F163" s="101" t="s">
        <v>846</v>
      </c>
      <c r="G163" s="104" t="s">
        <v>99</v>
      </c>
      <c r="H163" s="271">
        <v>248582</v>
      </c>
      <c r="I163" s="272">
        <f>SUMIF('[1]Fundo OCC'!$F$6:$F$443,'[1]De Para Fundo'!$F163,'[1]Fundo OCC'!G$6:G$443)</f>
        <v>490000</v>
      </c>
      <c r="J163" s="272">
        <v>0</v>
      </c>
      <c r="K163" s="272">
        <f t="shared" si="41"/>
        <v>490000</v>
      </c>
      <c r="L163" s="272">
        <f>SUMIF('[1]Fundo OCC'!$F$6:$F$443,'[1]De Para Fundo'!$F163,'[1]Fundo OCC'!M$6:M$443)</f>
        <v>490000</v>
      </c>
      <c r="M163" s="272">
        <f t="shared" si="42"/>
        <v>400000</v>
      </c>
      <c r="N163" s="272">
        <v>90000</v>
      </c>
      <c r="O163" s="273">
        <f t="shared" si="43"/>
        <v>0</v>
      </c>
    </row>
    <row r="164" spans="1:15" s="1" customFormat="1" ht="30" customHeight="1">
      <c r="A164" s="129" t="s">
        <v>392</v>
      </c>
      <c r="B164" s="124" t="s">
        <v>182</v>
      </c>
      <c r="C164" s="124" t="s">
        <v>500</v>
      </c>
      <c r="D164" s="124" t="s">
        <v>557</v>
      </c>
      <c r="E164" s="101" t="s">
        <v>310</v>
      </c>
      <c r="F164" s="101" t="s">
        <v>533</v>
      </c>
      <c r="G164" s="104" t="s">
        <v>100</v>
      </c>
      <c r="H164" s="271">
        <v>66113</v>
      </c>
      <c r="I164" s="272">
        <f>SUMIF('[1]Fundo OCC'!$F$6:$F$443,'[1]De Para Fundo'!$F164,'[1]Fundo OCC'!G$6:G$443)</f>
        <v>115000</v>
      </c>
      <c r="J164" s="272">
        <v>0</v>
      </c>
      <c r="K164" s="272">
        <f t="shared" si="41"/>
        <v>115000</v>
      </c>
      <c r="L164" s="272">
        <f>SUMIF('[1]Fundo OCC'!$F$6:$F$443,'[1]De Para Fundo'!$F164,'[1]Fundo OCC'!M$6:M$443)</f>
        <v>115000</v>
      </c>
      <c r="M164" s="272">
        <f t="shared" si="42"/>
        <v>115000</v>
      </c>
      <c r="N164" s="272">
        <v>0</v>
      </c>
      <c r="O164" s="273">
        <f t="shared" si="43"/>
        <v>0</v>
      </c>
    </row>
    <row r="165" spans="1:15" s="1" customFormat="1" ht="30" customHeight="1">
      <c r="A165" s="129" t="s">
        <v>392</v>
      </c>
      <c r="B165" s="124" t="s">
        <v>182</v>
      </c>
      <c r="C165" s="124" t="s">
        <v>52</v>
      </c>
      <c r="D165" s="124" t="s">
        <v>558</v>
      </c>
      <c r="E165" s="101" t="s">
        <v>310</v>
      </c>
      <c r="F165" s="101" t="s">
        <v>534</v>
      </c>
      <c r="G165" s="104" t="s">
        <v>101</v>
      </c>
      <c r="H165" s="271">
        <v>313414</v>
      </c>
      <c r="I165" s="272">
        <f>SUMIF('[1]Fundo OCC'!$F$6:$F$443,'[1]De Para Fundo'!$F165,'[1]Fundo OCC'!G$6:G$443)</f>
        <v>830000</v>
      </c>
      <c r="J165" s="272">
        <v>310000</v>
      </c>
      <c r="K165" s="272">
        <f t="shared" si="41"/>
        <v>520000</v>
      </c>
      <c r="L165" s="272">
        <f>SUMIF('[1]Fundo OCC'!$F$6:$F$443,'[1]De Para Fundo'!$F165,'[1]Fundo OCC'!M$6:M$443)</f>
        <v>520000</v>
      </c>
      <c r="M165" s="272">
        <f t="shared" si="42"/>
        <v>400000</v>
      </c>
      <c r="N165" s="272">
        <v>120000</v>
      </c>
      <c r="O165" s="273">
        <f t="shared" si="43"/>
        <v>0</v>
      </c>
    </row>
    <row r="166" spans="1:15" s="109" customFormat="1" ht="39.75" customHeight="1">
      <c r="A166" s="128" t="s">
        <v>102</v>
      </c>
      <c r="B166" s="110"/>
      <c r="C166" s="110"/>
      <c r="D166" s="110"/>
      <c r="E166" s="110"/>
      <c r="F166" s="110"/>
      <c r="G166" s="108"/>
      <c r="H166" s="268">
        <f aca="true" t="shared" si="44" ref="H166:O166">SUM(H167)</f>
        <v>66458372</v>
      </c>
      <c r="I166" s="270">
        <f t="shared" si="44"/>
        <v>80000000</v>
      </c>
      <c r="J166" s="270">
        <f t="shared" si="44"/>
        <v>4898628</v>
      </c>
      <c r="K166" s="270">
        <f t="shared" si="44"/>
        <v>75101372</v>
      </c>
      <c r="L166" s="270">
        <f t="shared" si="44"/>
        <v>75101372</v>
      </c>
      <c r="M166" s="270">
        <f t="shared" si="44"/>
        <v>71071942</v>
      </c>
      <c r="N166" s="270">
        <f t="shared" si="44"/>
        <v>4029430</v>
      </c>
      <c r="O166" s="269">
        <f t="shared" si="44"/>
        <v>0</v>
      </c>
    </row>
    <row r="167" spans="1:15" s="1" customFormat="1" ht="30" customHeight="1">
      <c r="A167" s="129" t="s">
        <v>392</v>
      </c>
      <c r="B167" s="124" t="s">
        <v>618</v>
      </c>
      <c r="C167" s="124" t="s">
        <v>620</v>
      </c>
      <c r="D167" s="124" t="s">
        <v>559</v>
      </c>
      <c r="E167" s="101"/>
      <c r="F167" s="101" t="s">
        <v>559</v>
      </c>
      <c r="G167" s="103" t="s">
        <v>103</v>
      </c>
      <c r="H167" s="271">
        <v>66458372</v>
      </c>
      <c r="I167" s="272">
        <f>SUMIF('[1]Fundo OCC'!$F$6:$F$443,'[1]De Para Fundo'!$F167,'[1]Fundo OCC'!G$6:G$443)</f>
        <v>80000000</v>
      </c>
      <c r="J167" s="272">
        <v>4898628</v>
      </c>
      <c r="K167" s="272">
        <f>I167-J167</f>
        <v>75101372</v>
      </c>
      <c r="L167" s="272">
        <f>SUMIF('[1]Fundo OCC'!$F$6:$F$443,'[1]De Para Fundo'!$F167,'[1]Fundo OCC'!M$6:M$443)</f>
        <v>75101372</v>
      </c>
      <c r="M167" s="272">
        <f>L167-N167</f>
        <v>71071942</v>
      </c>
      <c r="N167" s="272">
        <v>4029430</v>
      </c>
      <c r="O167" s="273">
        <f>K167-L167</f>
        <v>0</v>
      </c>
    </row>
    <row r="168" spans="1:15" s="109" customFormat="1" ht="39.75" customHeight="1">
      <c r="A168" s="128" t="s">
        <v>104</v>
      </c>
      <c r="B168" s="110"/>
      <c r="C168" s="110"/>
      <c r="D168" s="110"/>
      <c r="E168" s="110"/>
      <c r="F168" s="110"/>
      <c r="G168" s="108"/>
      <c r="H168" s="268">
        <f aca="true" t="shared" si="45" ref="H168:O168">SUM(H169)</f>
        <v>168289944</v>
      </c>
      <c r="I168" s="270">
        <f t="shared" si="45"/>
        <v>172461000</v>
      </c>
      <c r="J168" s="270">
        <f t="shared" si="45"/>
        <v>6872309</v>
      </c>
      <c r="K168" s="270">
        <f t="shared" si="45"/>
        <v>165588691</v>
      </c>
      <c r="L168" s="270">
        <f t="shared" si="45"/>
        <v>165588691</v>
      </c>
      <c r="M168" s="270">
        <f t="shared" si="45"/>
        <v>159188226</v>
      </c>
      <c r="N168" s="270">
        <f t="shared" si="45"/>
        <v>6400465</v>
      </c>
      <c r="O168" s="269">
        <f t="shared" si="45"/>
        <v>0</v>
      </c>
    </row>
    <row r="169" spans="1:15" s="1" customFormat="1" ht="30" customHeight="1">
      <c r="A169" s="129" t="s">
        <v>392</v>
      </c>
      <c r="B169" s="124" t="s">
        <v>320</v>
      </c>
      <c r="C169" s="124" t="s">
        <v>309</v>
      </c>
      <c r="D169" s="124" t="s">
        <v>560</v>
      </c>
      <c r="E169" s="101"/>
      <c r="F169" s="101" t="s">
        <v>560</v>
      </c>
      <c r="G169" s="103" t="s">
        <v>105</v>
      </c>
      <c r="H169" s="271">
        <v>168289944</v>
      </c>
      <c r="I169" s="272">
        <f>SUMIF('[1]Fundo OCC'!$F$6:$F$443,'[1]De Para Fundo'!$F169,'[1]Fundo OCC'!G$6:G$443)</f>
        <v>172461000</v>
      </c>
      <c r="J169" s="272">
        <v>6872309</v>
      </c>
      <c r="K169" s="272">
        <f>I169-J169</f>
        <v>165588691</v>
      </c>
      <c r="L169" s="272">
        <f>SUMIF('[1]Fundo OCC'!$F$6:$F$443,'[1]De Para Fundo'!$F169,'[1]Fundo OCC'!M$6:M$443)</f>
        <v>165588691</v>
      </c>
      <c r="M169" s="272">
        <f>L169-N169</f>
        <v>159188226</v>
      </c>
      <c r="N169" s="272">
        <v>6400465</v>
      </c>
      <c r="O169" s="273">
        <f>K169-L169</f>
        <v>0</v>
      </c>
    </row>
    <row r="170" spans="1:15" s="109" customFormat="1" ht="39.75" customHeight="1">
      <c r="A170" s="128" t="s">
        <v>106</v>
      </c>
      <c r="B170" s="110"/>
      <c r="C170" s="110"/>
      <c r="D170" s="110"/>
      <c r="E170" s="110"/>
      <c r="F170" s="110"/>
      <c r="G170" s="108"/>
      <c r="H170" s="268">
        <f aca="true" t="shared" si="46" ref="H170:O170">SUM(H171:H178)</f>
        <v>342785679</v>
      </c>
      <c r="I170" s="270">
        <f t="shared" si="46"/>
        <v>539739000</v>
      </c>
      <c r="J170" s="270">
        <f t="shared" si="46"/>
        <v>4405735</v>
      </c>
      <c r="K170" s="270">
        <f t="shared" si="46"/>
        <v>535333265</v>
      </c>
      <c r="L170" s="270">
        <f t="shared" si="46"/>
        <v>535333265</v>
      </c>
      <c r="M170" s="270">
        <f t="shared" si="46"/>
        <v>490192673</v>
      </c>
      <c r="N170" s="270">
        <f t="shared" si="46"/>
        <v>45140592</v>
      </c>
      <c r="O170" s="269">
        <f t="shared" si="46"/>
        <v>0</v>
      </c>
    </row>
    <row r="171" spans="1:15" s="1" customFormat="1" ht="30" customHeight="1">
      <c r="A171" s="129" t="s">
        <v>392</v>
      </c>
      <c r="B171" s="124" t="s">
        <v>320</v>
      </c>
      <c r="C171" s="124" t="s">
        <v>309</v>
      </c>
      <c r="D171" s="124" t="s">
        <v>561</v>
      </c>
      <c r="E171" s="101" t="s">
        <v>310</v>
      </c>
      <c r="F171" s="101" t="s">
        <v>535</v>
      </c>
      <c r="G171" s="103" t="s">
        <v>191</v>
      </c>
      <c r="H171" s="271">
        <v>150612423</v>
      </c>
      <c r="I171" s="272">
        <f>SUMIF('[1]Fundo OCC'!$F$6:$F$443,'[1]De Para Fundo'!$F171,'[1]Fundo OCC'!G$6:G$443)</f>
        <v>264839000</v>
      </c>
      <c r="J171" s="272">
        <v>1210095</v>
      </c>
      <c r="K171" s="272">
        <f aca="true" t="shared" si="47" ref="K171:K178">I171-J171</f>
        <v>263628905</v>
      </c>
      <c r="L171" s="272">
        <f>SUMIF('[1]Fundo OCC'!$F$6:$F$443,'[1]De Para Fundo'!$F171,'[1]Fundo OCC'!M$6:M$443)</f>
        <v>263628905</v>
      </c>
      <c r="M171" s="272">
        <f aca="true" t="shared" si="48" ref="M171:M178">L171-N171</f>
        <v>243681293</v>
      </c>
      <c r="N171" s="272">
        <v>19947612</v>
      </c>
      <c r="O171" s="273">
        <f aca="true" t="shared" si="49" ref="O171:O178">K171-L171</f>
        <v>0</v>
      </c>
    </row>
    <row r="172" spans="1:15" s="1" customFormat="1" ht="30" customHeight="1">
      <c r="A172" s="129" t="s">
        <v>392</v>
      </c>
      <c r="B172" s="124" t="s">
        <v>320</v>
      </c>
      <c r="C172" s="124" t="s">
        <v>33</v>
      </c>
      <c r="D172" s="124" t="s">
        <v>562</v>
      </c>
      <c r="E172" s="101" t="s">
        <v>310</v>
      </c>
      <c r="F172" s="101" t="s">
        <v>536</v>
      </c>
      <c r="G172" s="103" t="s">
        <v>925</v>
      </c>
      <c r="H172" s="271">
        <v>137900000</v>
      </c>
      <c r="I172" s="272">
        <f>SUMIF('[1]Fundo OCC'!$F$6:$F$443,'[1]De Para Fundo'!$F172,'[1]Fundo OCC'!G$6:G$443)</f>
        <v>197000000</v>
      </c>
      <c r="J172" s="272">
        <v>0</v>
      </c>
      <c r="K172" s="272">
        <f t="shared" si="47"/>
        <v>197000000</v>
      </c>
      <c r="L172" s="272">
        <f>SUMIF('[1]Fundo OCC'!$F$6:$F$443,'[1]De Para Fundo'!$F172,'[1]Fundo OCC'!M$6:M$443)</f>
        <v>197000000</v>
      </c>
      <c r="M172" s="272">
        <f t="shared" si="48"/>
        <v>175705209</v>
      </c>
      <c r="N172" s="272">
        <v>21294791</v>
      </c>
      <c r="O172" s="273">
        <f t="shared" si="49"/>
        <v>0</v>
      </c>
    </row>
    <row r="173" spans="1:15" s="1" customFormat="1" ht="30" customHeight="1">
      <c r="A173" s="129" t="s">
        <v>392</v>
      </c>
      <c r="B173" s="124" t="s">
        <v>320</v>
      </c>
      <c r="C173" s="124" t="s">
        <v>608</v>
      </c>
      <c r="D173" s="124" t="s">
        <v>563</v>
      </c>
      <c r="E173" s="101" t="s">
        <v>310</v>
      </c>
      <c r="F173" s="101" t="s">
        <v>116</v>
      </c>
      <c r="G173" s="103" t="s">
        <v>531</v>
      </c>
      <c r="H173" s="271">
        <v>4925000</v>
      </c>
      <c r="I173" s="272">
        <f>SUMIF('[1]Fundo OCC'!$F$6:$F$443,'[1]De Para Fundo'!$F173,'[1]Fundo OCC'!G$6:G$443)</f>
        <v>4800000</v>
      </c>
      <c r="J173" s="272">
        <v>75369</v>
      </c>
      <c r="K173" s="272">
        <f t="shared" si="47"/>
        <v>4724631</v>
      </c>
      <c r="L173" s="272">
        <f>SUMIF('[1]Fundo OCC'!$F$6:$F$443,'[1]De Para Fundo'!$F173,'[1]Fundo OCC'!M$6:M$443)</f>
        <v>4724631</v>
      </c>
      <c r="M173" s="272">
        <f t="shared" si="48"/>
        <v>4160918</v>
      </c>
      <c r="N173" s="272">
        <v>563713</v>
      </c>
      <c r="O173" s="273">
        <f t="shared" si="49"/>
        <v>0</v>
      </c>
    </row>
    <row r="174" spans="1:15" s="1" customFormat="1" ht="30" customHeight="1">
      <c r="A174" s="129" t="s">
        <v>392</v>
      </c>
      <c r="B174" s="124" t="s">
        <v>320</v>
      </c>
      <c r="C174" s="124" t="s">
        <v>919</v>
      </c>
      <c r="D174" s="124" t="s">
        <v>564</v>
      </c>
      <c r="E174" s="101" t="s">
        <v>310</v>
      </c>
      <c r="F174" s="101" t="s">
        <v>117</v>
      </c>
      <c r="G174" s="103" t="s">
        <v>66</v>
      </c>
      <c r="H174" s="271">
        <v>39399998</v>
      </c>
      <c r="I174" s="272">
        <f>SUMIF('[1]Fundo OCC'!$F$6:$F$443,'[1]De Para Fundo'!$F174,'[1]Fundo OCC'!G$6:G$443)</f>
        <v>35000000</v>
      </c>
      <c r="J174" s="272">
        <v>0</v>
      </c>
      <c r="K174" s="272">
        <f t="shared" si="47"/>
        <v>35000000</v>
      </c>
      <c r="L174" s="272">
        <f>SUMIF('[1]Fundo OCC'!$F$6:$F$443,'[1]De Para Fundo'!$F174,'[1]Fundo OCC'!M$6:M$443)</f>
        <v>35000000</v>
      </c>
      <c r="M174" s="272">
        <f t="shared" si="48"/>
        <v>34759575</v>
      </c>
      <c r="N174" s="272">
        <v>240425</v>
      </c>
      <c r="O174" s="273">
        <f t="shared" si="49"/>
        <v>0</v>
      </c>
    </row>
    <row r="175" spans="1:15" s="1" customFormat="1" ht="30" customHeight="1">
      <c r="A175" s="129" t="s">
        <v>392</v>
      </c>
      <c r="B175" s="124" t="s">
        <v>320</v>
      </c>
      <c r="C175" s="124" t="s">
        <v>42</v>
      </c>
      <c r="D175" s="124" t="s">
        <v>565</v>
      </c>
      <c r="E175" s="101" t="s">
        <v>310</v>
      </c>
      <c r="F175" s="101" t="s">
        <v>118</v>
      </c>
      <c r="G175" s="103" t="s">
        <v>527</v>
      </c>
      <c r="H175" s="271">
        <v>9948258</v>
      </c>
      <c r="I175" s="272">
        <f>SUMIF('[1]Fundo OCC'!$F$6:$F$443,'[1]De Para Fundo'!$F175,'[1]Fundo OCC'!G$6:G$443)</f>
        <v>10600000</v>
      </c>
      <c r="J175" s="272">
        <v>7346</v>
      </c>
      <c r="K175" s="272">
        <f t="shared" si="47"/>
        <v>10592654</v>
      </c>
      <c r="L175" s="272">
        <f>SUMIF('[1]Fundo OCC'!$F$6:$F$443,'[1]De Para Fundo'!$F175,'[1]Fundo OCC'!M$6:M$443)</f>
        <v>10592654</v>
      </c>
      <c r="M175" s="272">
        <f t="shared" si="48"/>
        <v>9654263</v>
      </c>
      <c r="N175" s="272">
        <v>938391</v>
      </c>
      <c r="O175" s="273">
        <f t="shared" si="49"/>
        <v>0</v>
      </c>
    </row>
    <row r="176" spans="1:15" s="1" customFormat="1" ht="30" customHeight="1">
      <c r="A176" s="129" t="s">
        <v>392</v>
      </c>
      <c r="B176" s="124" t="s">
        <v>320</v>
      </c>
      <c r="C176" s="124" t="s">
        <v>881</v>
      </c>
      <c r="D176" s="124" t="s">
        <v>566</v>
      </c>
      <c r="E176" s="101" t="s">
        <v>310</v>
      </c>
      <c r="F176" s="101" t="s">
        <v>119</v>
      </c>
      <c r="G176" s="103" t="s">
        <v>528</v>
      </c>
      <c r="H176" s="271">
        <v>0</v>
      </c>
      <c r="I176" s="272">
        <f>SUMIF('[1]Fundo OCC'!$F$6:$F$443,'[1]De Para Fundo'!$F176,'[1]Fundo OCC'!G$6:G$443)</f>
        <v>2000000</v>
      </c>
      <c r="J176" s="272">
        <v>1</v>
      </c>
      <c r="K176" s="272">
        <f t="shared" si="47"/>
        <v>1999999</v>
      </c>
      <c r="L176" s="272">
        <f>SUMIF('[1]Fundo OCC'!$F$6:$F$443,'[1]De Para Fundo'!$F176,'[1]Fundo OCC'!M$6:M$443)</f>
        <v>1999999</v>
      </c>
      <c r="M176" s="272">
        <f t="shared" si="48"/>
        <v>1762848</v>
      </c>
      <c r="N176" s="272">
        <v>237151</v>
      </c>
      <c r="O176" s="273">
        <f t="shared" si="49"/>
        <v>0</v>
      </c>
    </row>
    <row r="177" spans="1:15" s="1" customFormat="1" ht="30" customHeight="1">
      <c r="A177" s="129" t="s">
        <v>392</v>
      </c>
      <c r="B177" s="124" t="s">
        <v>320</v>
      </c>
      <c r="C177" s="124" t="s">
        <v>880</v>
      </c>
      <c r="D177" s="124" t="s">
        <v>567</v>
      </c>
      <c r="E177" s="101" t="s">
        <v>310</v>
      </c>
      <c r="F177" s="101" t="s">
        <v>120</v>
      </c>
      <c r="G177" s="103" t="s">
        <v>529</v>
      </c>
      <c r="H177" s="271">
        <v>0</v>
      </c>
      <c r="I177" s="272">
        <f>SUMIF('[1]Fundo OCC'!$F$6:$F$443,'[1]De Para Fundo'!$F177,'[1]Fundo OCC'!G$6:G$443)</f>
        <v>25000000</v>
      </c>
      <c r="J177" s="272">
        <v>3112924</v>
      </c>
      <c r="K177" s="272">
        <f t="shared" si="47"/>
        <v>21887076</v>
      </c>
      <c r="L177" s="272">
        <f>SUMIF('[1]Fundo OCC'!$F$6:$F$443,'[1]De Para Fundo'!$F177,'[1]Fundo OCC'!M$6:M$443)</f>
        <v>21887076</v>
      </c>
      <c r="M177" s="272">
        <f t="shared" si="48"/>
        <v>20046417</v>
      </c>
      <c r="N177" s="272">
        <v>1840659</v>
      </c>
      <c r="O177" s="273">
        <f t="shared" si="49"/>
        <v>0</v>
      </c>
    </row>
    <row r="178" spans="1:15" s="1" customFormat="1" ht="30" customHeight="1">
      <c r="A178" s="129" t="s">
        <v>392</v>
      </c>
      <c r="B178" s="124" t="s">
        <v>182</v>
      </c>
      <c r="C178" s="124" t="s">
        <v>309</v>
      </c>
      <c r="D178" s="124" t="s">
        <v>568</v>
      </c>
      <c r="E178" s="101" t="s">
        <v>310</v>
      </c>
      <c r="F178" s="101" t="s">
        <v>121</v>
      </c>
      <c r="G178" s="104" t="s">
        <v>348</v>
      </c>
      <c r="H178" s="271">
        <v>0</v>
      </c>
      <c r="I178" s="272">
        <f>SUMIF('[1]Fundo OCC'!$F$6:$F$443,'[1]De Para Fundo'!$F178,'[1]Fundo OCC'!G$6:G$443)</f>
        <v>500000</v>
      </c>
      <c r="J178" s="272">
        <v>0</v>
      </c>
      <c r="K178" s="272">
        <f t="shared" si="47"/>
        <v>500000</v>
      </c>
      <c r="L178" s="272">
        <f>SUMIF('[1]Fundo OCC'!$F$6:$F$443,'[1]De Para Fundo'!$F178,'[1]Fundo OCC'!M$6:M$443)</f>
        <v>500000</v>
      </c>
      <c r="M178" s="272">
        <f t="shared" si="48"/>
        <v>422150</v>
      </c>
      <c r="N178" s="272">
        <v>77850</v>
      </c>
      <c r="O178" s="273">
        <f t="shared" si="49"/>
        <v>0</v>
      </c>
    </row>
    <row r="179" spans="1:15" s="109" customFormat="1" ht="39.75" customHeight="1">
      <c r="A179" s="128" t="s">
        <v>85</v>
      </c>
      <c r="B179" s="110"/>
      <c r="C179" s="110"/>
      <c r="D179" s="110"/>
      <c r="E179" s="110"/>
      <c r="F179" s="110"/>
      <c r="G179" s="108"/>
      <c r="H179" s="268">
        <f aca="true" t="shared" si="50" ref="H179:O179">SUM(H180)</f>
        <v>515500000</v>
      </c>
      <c r="I179" s="270">
        <f t="shared" si="50"/>
        <v>615000000</v>
      </c>
      <c r="J179" s="270">
        <f t="shared" si="50"/>
        <v>3130024</v>
      </c>
      <c r="K179" s="270">
        <f t="shared" si="50"/>
        <v>611869976</v>
      </c>
      <c r="L179" s="270">
        <f t="shared" si="50"/>
        <v>611869976</v>
      </c>
      <c r="M179" s="270">
        <f t="shared" si="50"/>
        <v>481798534</v>
      </c>
      <c r="N179" s="270">
        <f t="shared" si="50"/>
        <v>130071442</v>
      </c>
      <c r="O179" s="269">
        <f t="shared" si="50"/>
        <v>0</v>
      </c>
    </row>
    <row r="180" spans="1:15" s="1" customFormat="1" ht="30" customHeight="1">
      <c r="A180" s="129" t="s">
        <v>392</v>
      </c>
      <c r="B180" s="124" t="s">
        <v>320</v>
      </c>
      <c r="C180" s="124" t="s">
        <v>32</v>
      </c>
      <c r="D180" s="124" t="s">
        <v>569</v>
      </c>
      <c r="E180" s="101" t="s">
        <v>310</v>
      </c>
      <c r="F180" s="101" t="s">
        <v>122</v>
      </c>
      <c r="G180" s="103" t="s">
        <v>541</v>
      </c>
      <c r="H180" s="271">
        <v>515500000</v>
      </c>
      <c r="I180" s="272">
        <f>SUMIF('[1]Fundo OCC'!$F$6:$F$443,'[1]De Para Fundo'!$F180,'[1]Fundo OCC'!G$6:G$443)</f>
        <v>615000000</v>
      </c>
      <c r="J180" s="272">
        <v>3130024</v>
      </c>
      <c r="K180" s="272">
        <f>I180-J180</f>
        <v>611869976</v>
      </c>
      <c r="L180" s="272">
        <f>SUMIF('[1]Fundo OCC'!$F$6:$F$443,'[1]De Para Fundo'!$F180,'[1]Fundo OCC'!M$6:M$443)</f>
        <v>611869976</v>
      </c>
      <c r="M180" s="272">
        <f>L180-N180</f>
        <v>481798534</v>
      </c>
      <c r="N180" s="272">
        <v>130071442</v>
      </c>
      <c r="O180" s="273">
        <f>K180-L180</f>
        <v>0</v>
      </c>
    </row>
    <row r="181" spans="1:15" s="109" customFormat="1" ht="39.75" customHeight="1">
      <c r="A181" s="128" t="s">
        <v>472</v>
      </c>
      <c r="B181" s="110"/>
      <c r="C181" s="110"/>
      <c r="D181" s="110"/>
      <c r="E181" s="110"/>
      <c r="F181" s="110"/>
      <c r="G181" s="108"/>
      <c r="H181" s="268">
        <f aca="true" t="shared" si="51" ref="H181:O181">SUM(H182:H185)</f>
        <v>27658800</v>
      </c>
      <c r="I181" s="270">
        <f t="shared" si="51"/>
        <v>26772000</v>
      </c>
      <c r="J181" s="270">
        <f t="shared" si="51"/>
        <v>0</v>
      </c>
      <c r="K181" s="270">
        <f t="shared" si="51"/>
        <v>26772000</v>
      </c>
      <c r="L181" s="270">
        <f t="shared" si="51"/>
        <v>26772000</v>
      </c>
      <c r="M181" s="270">
        <f t="shared" si="51"/>
        <v>24546417</v>
      </c>
      <c r="N181" s="270">
        <f t="shared" si="51"/>
        <v>2225583</v>
      </c>
      <c r="O181" s="269">
        <f t="shared" si="51"/>
        <v>0</v>
      </c>
    </row>
    <row r="182" spans="1:15" s="1" customFormat="1" ht="30" customHeight="1">
      <c r="A182" s="129" t="s">
        <v>392</v>
      </c>
      <c r="B182" s="124" t="s">
        <v>570</v>
      </c>
      <c r="C182" s="124" t="s">
        <v>571</v>
      </c>
      <c r="D182" s="124" t="s">
        <v>572</v>
      </c>
      <c r="E182" s="101" t="s">
        <v>310</v>
      </c>
      <c r="F182" s="101" t="s">
        <v>123</v>
      </c>
      <c r="G182" s="103" t="s">
        <v>473</v>
      </c>
      <c r="H182" s="271">
        <v>13593000</v>
      </c>
      <c r="I182" s="272">
        <f>SUMIF('[1]Fundo OCC'!$F$6:$F$443,'[1]De Para Fundo'!$F182,'[1]Fundo OCC'!G$6:G$443)</f>
        <v>14065000</v>
      </c>
      <c r="J182" s="272">
        <v>0</v>
      </c>
      <c r="K182" s="272">
        <f>I182-J182</f>
        <v>14065000</v>
      </c>
      <c r="L182" s="272">
        <f>SUMIF('[1]Fundo OCC'!$F$6:$F$443,'[1]De Para Fundo'!$F182,'[1]Fundo OCC'!M$6:M$443)</f>
        <v>14065000</v>
      </c>
      <c r="M182" s="272">
        <f>L182-N182</f>
        <v>12892917</v>
      </c>
      <c r="N182" s="272">
        <v>1172083</v>
      </c>
      <c r="O182" s="273">
        <f>K182-L182</f>
        <v>0</v>
      </c>
    </row>
    <row r="183" spans="1:15" s="1" customFormat="1" ht="30" customHeight="1">
      <c r="A183" s="129" t="s">
        <v>392</v>
      </c>
      <c r="B183" s="124" t="s">
        <v>570</v>
      </c>
      <c r="C183" s="124" t="s">
        <v>571</v>
      </c>
      <c r="D183" s="124" t="s">
        <v>311</v>
      </c>
      <c r="E183" s="101" t="s">
        <v>310</v>
      </c>
      <c r="F183" s="101" t="s">
        <v>124</v>
      </c>
      <c r="G183" s="103" t="s">
        <v>708</v>
      </c>
      <c r="H183" s="271">
        <v>472800</v>
      </c>
      <c r="I183" s="272">
        <f>SUMIF('[1]Fundo OCC'!$F$6:$F$443,'[1]De Para Fundo'!$F183,'[1]Fundo OCC'!G$6:G$443)</f>
        <v>450000</v>
      </c>
      <c r="J183" s="272">
        <v>0</v>
      </c>
      <c r="K183" s="272">
        <f>I183-J183</f>
        <v>450000</v>
      </c>
      <c r="L183" s="272">
        <f>SUMIF('[1]Fundo OCC'!$F$6:$F$443,'[1]De Para Fundo'!$F183,'[1]Fundo OCC'!M$6:M$443)</f>
        <v>450000</v>
      </c>
      <c r="M183" s="272">
        <f>L183-N183</f>
        <v>450000</v>
      </c>
      <c r="N183" s="272">
        <v>0</v>
      </c>
      <c r="O183" s="273">
        <f>K183-L183</f>
        <v>0</v>
      </c>
    </row>
    <row r="184" spans="1:15" s="1" customFormat="1" ht="30" customHeight="1">
      <c r="A184" s="129" t="s">
        <v>392</v>
      </c>
      <c r="B184" s="124" t="s">
        <v>570</v>
      </c>
      <c r="C184" s="124" t="s">
        <v>571</v>
      </c>
      <c r="D184" s="124" t="s">
        <v>573</v>
      </c>
      <c r="E184" s="101" t="s">
        <v>310</v>
      </c>
      <c r="F184" s="101" t="s">
        <v>125</v>
      </c>
      <c r="G184" s="103" t="s">
        <v>474</v>
      </c>
      <c r="H184" s="271">
        <v>0</v>
      </c>
      <c r="I184" s="272">
        <f>SUMIF('[1]Fundo OCC'!$F$6:$F$443,'[1]De Para Fundo'!$F184,'[1]Fundo OCC'!G$6:G$443)</f>
        <v>35000</v>
      </c>
      <c r="J184" s="272">
        <v>0</v>
      </c>
      <c r="K184" s="272">
        <f>I184-J184</f>
        <v>35000</v>
      </c>
      <c r="L184" s="272">
        <f>SUMIF('[1]Fundo OCC'!$F$6:$F$443,'[1]De Para Fundo'!$F184,'[1]Fundo OCC'!M$6:M$443)</f>
        <v>35000</v>
      </c>
      <c r="M184" s="272">
        <f>L184-N184</f>
        <v>0</v>
      </c>
      <c r="N184" s="272">
        <v>35000</v>
      </c>
      <c r="O184" s="273">
        <f>K184-L184</f>
        <v>0</v>
      </c>
    </row>
    <row r="185" spans="1:15" s="1" customFormat="1" ht="30" customHeight="1">
      <c r="A185" s="129" t="s">
        <v>392</v>
      </c>
      <c r="B185" s="124" t="s">
        <v>570</v>
      </c>
      <c r="C185" s="124" t="s">
        <v>571</v>
      </c>
      <c r="D185" s="124" t="s">
        <v>574</v>
      </c>
      <c r="E185" s="101" t="s">
        <v>310</v>
      </c>
      <c r="F185" s="101" t="s">
        <v>126</v>
      </c>
      <c r="G185" s="103" t="s">
        <v>475</v>
      </c>
      <c r="H185" s="271">
        <v>13593000</v>
      </c>
      <c r="I185" s="272">
        <f>SUMIF('[1]Fundo OCC'!$F$6:$F$443,'[1]De Para Fundo'!$F185,'[1]Fundo OCC'!G$6:G$443)</f>
        <v>12222000</v>
      </c>
      <c r="J185" s="272">
        <v>0</v>
      </c>
      <c r="K185" s="272">
        <f>I185-J185</f>
        <v>12222000</v>
      </c>
      <c r="L185" s="272">
        <f>SUMIF('[1]Fundo OCC'!$F$6:$F$443,'[1]De Para Fundo'!$F185,'[1]Fundo OCC'!M$6:M$443)</f>
        <v>12222000</v>
      </c>
      <c r="M185" s="272">
        <f>L185-N185</f>
        <v>11203500</v>
      </c>
      <c r="N185" s="272">
        <v>1018500</v>
      </c>
      <c r="O185" s="273">
        <f>K185-L185</f>
        <v>0</v>
      </c>
    </row>
    <row r="186" spans="1:15" s="109" customFormat="1" ht="39.75" customHeight="1">
      <c r="A186" s="128" t="s">
        <v>9</v>
      </c>
      <c r="B186" s="110"/>
      <c r="C186" s="110"/>
      <c r="D186" s="110"/>
      <c r="E186" s="110"/>
      <c r="F186" s="110"/>
      <c r="G186" s="108"/>
      <c r="H186" s="268">
        <f aca="true" t="shared" si="52" ref="H186:O186">SUM(H187:H191)</f>
        <v>133013410</v>
      </c>
      <c r="I186" s="270">
        <f t="shared" si="52"/>
        <v>173033125</v>
      </c>
      <c r="J186" s="270">
        <f t="shared" si="52"/>
        <v>52810755</v>
      </c>
      <c r="K186" s="270">
        <f t="shared" si="52"/>
        <v>120222370</v>
      </c>
      <c r="L186" s="270">
        <f t="shared" si="52"/>
        <v>120222370</v>
      </c>
      <c r="M186" s="270">
        <f t="shared" si="52"/>
        <v>70646416</v>
      </c>
      <c r="N186" s="270">
        <f t="shared" si="52"/>
        <v>49575954</v>
      </c>
      <c r="O186" s="269">
        <f t="shared" si="52"/>
        <v>0</v>
      </c>
    </row>
    <row r="187" spans="1:15" s="1" customFormat="1" ht="30" customHeight="1">
      <c r="A187" s="129" t="s">
        <v>392</v>
      </c>
      <c r="B187" s="124" t="s">
        <v>46</v>
      </c>
      <c r="C187" s="124" t="s">
        <v>856</v>
      </c>
      <c r="D187" s="124" t="s">
        <v>576</v>
      </c>
      <c r="E187" s="101"/>
      <c r="F187" s="101" t="s">
        <v>576</v>
      </c>
      <c r="G187" s="103" t="s">
        <v>10</v>
      </c>
      <c r="H187" s="271">
        <v>10978608</v>
      </c>
      <c r="I187" s="272">
        <f>SUMIF('[1]Fundo OCC 1'!$F$6:$F$279,'[1]De Para Fundo'!$F187,'[1]Fundo OCC 1'!G$6:G$279)</f>
        <v>21360000</v>
      </c>
      <c r="J187" s="272">
        <v>6314121</v>
      </c>
      <c r="K187" s="272">
        <f>I187-J187</f>
        <v>15045879</v>
      </c>
      <c r="L187" s="272">
        <f>SUMIF('[1]Fundo OCC 1'!$F$6:$F$279,'[1]De Para Fundo'!$F187,'[1]Fundo OCC 1'!M$6:M$279)</f>
        <v>15045879</v>
      </c>
      <c r="M187" s="272">
        <f>L187-N187</f>
        <v>7914145</v>
      </c>
      <c r="N187" s="272">
        <v>7131734</v>
      </c>
      <c r="O187" s="273">
        <f>K187-L187</f>
        <v>0</v>
      </c>
    </row>
    <row r="188" spans="1:15" s="1" customFormat="1" ht="30" customHeight="1">
      <c r="A188" s="129" t="s">
        <v>392</v>
      </c>
      <c r="B188" s="124" t="s">
        <v>46</v>
      </c>
      <c r="C188" s="124" t="s">
        <v>856</v>
      </c>
      <c r="D188" s="124" t="s">
        <v>577</v>
      </c>
      <c r="E188" s="101"/>
      <c r="F188" s="101" t="s">
        <v>577</v>
      </c>
      <c r="G188" s="103" t="s">
        <v>820</v>
      </c>
      <c r="H188" s="271">
        <v>63668008</v>
      </c>
      <c r="I188" s="272">
        <f>SUMIF('[1]Fundo OCC 1'!$F$6:$F$279,'[1]De Para Fundo'!$F188,'[1]Fundo OCC 1'!G$6:G$279)</f>
        <v>66885125</v>
      </c>
      <c r="J188" s="272">
        <v>11157198</v>
      </c>
      <c r="K188" s="272">
        <f>I188-J188</f>
        <v>55727927</v>
      </c>
      <c r="L188" s="272">
        <f>SUMIF('[1]Fundo OCC 1'!$F$6:$F$279,'[1]De Para Fundo'!$F188,'[1]Fundo OCC 1'!M$6:M$279)</f>
        <v>55727927</v>
      </c>
      <c r="M188" s="272">
        <f>L188-N188</f>
        <v>36013889</v>
      </c>
      <c r="N188" s="272">
        <v>19714038</v>
      </c>
      <c r="O188" s="273">
        <f>K188-L188</f>
        <v>0</v>
      </c>
    </row>
    <row r="189" spans="1:15" s="1" customFormat="1" ht="30" customHeight="1">
      <c r="A189" s="129" t="s">
        <v>392</v>
      </c>
      <c r="B189" s="124" t="s">
        <v>46</v>
      </c>
      <c r="C189" s="124" t="s">
        <v>856</v>
      </c>
      <c r="D189" s="124" t="s">
        <v>578</v>
      </c>
      <c r="E189" s="101"/>
      <c r="F189" s="101" t="s">
        <v>578</v>
      </c>
      <c r="G189" s="103" t="s">
        <v>821</v>
      </c>
      <c r="H189" s="271">
        <v>7088044</v>
      </c>
      <c r="I189" s="272">
        <f>SUMIF('[1]Fundo OCC 1'!$F$6:$F$279,'[1]De Para Fundo'!$F189,'[1]Fundo OCC 1'!G$6:G$279)</f>
        <v>14780000</v>
      </c>
      <c r="J189" s="272">
        <v>4401236</v>
      </c>
      <c r="K189" s="272">
        <f>I189-J189</f>
        <v>10378764</v>
      </c>
      <c r="L189" s="272">
        <f>SUMIF('[1]Fundo OCC 1'!$F$6:$F$279,'[1]De Para Fundo'!$F189,'[1]Fundo OCC 1'!M$6:M$279)</f>
        <v>10378764</v>
      </c>
      <c r="M189" s="272">
        <f>L189-N189</f>
        <v>4873111</v>
      </c>
      <c r="N189" s="272">
        <v>5505653</v>
      </c>
      <c r="O189" s="273">
        <f>K189-L189</f>
        <v>0</v>
      </c>
    </row>
    <row r="190" spans="1:15" s="1" customFormat="1" ht="30" customHeight="1">
      <c r="A190" s="129" t="s">
        <v>392</v>
      </c>
      <c r="B190" s="124" t="s">
        <v>46</v>
      </c>
      <c r="C190" s="124" t="s">
        <v>856</v>
      </c>
      <c r="D190" s="124" t="s">
        <v>579</v>
      </c>
      <c r="E190" s="101"/>
      <c r="F190" s="101" t="s">
        <v>579</v>
      </c>
      <c r="G190" s="103" t="s">
        <v>821</v>
      </c>
      <c r="H190" s="271">
        <v>36758754</v>
      </c>
      <c r="I190" s="272">
        <f>SUMIF('[1]Fundo OCC 1'!$F$6:$F$279,'[1]De Para Fundo'!$F190,'[1]Fundo OCC 1'!G$6:G$279)</f>
        <v>50008000</v>
      </c>
      <c r="J190" s="272">
        <v>22372527</v>
      </c>
      <c r="K190" s="272">
        <f>I190-J190</f>
        <v>27635473</v>
      </c>
      <c r="L190" s="272">
        <f>SUMIF('[1]Fundo OCC 1'!$F$6:$F$279,'[1]De Para Fundo'!$F190,'[1]Fundo OCC 1'!M$6:M$279)</f>
        <v>27635473</v>
      </c>
      <c r="M190" s="272">
        <f>L190-N190</f>
        <v>13905494</v>
      </c>
      <c r="N190" s="272">
        <v>13729979</v>
      </c>
      <c r="O190" s="273">
        <f>K190-L190</f>
        <v>0</v>
      </c>
    </row>
    <row r="191" spans="1:15" s="1" customFormat="1" ht="30" customHeight="1">
      <c r="A191" s="129" t="s">
        <v>392</v>
      </c>
      <c r="B191" s="124" t="s">
        <v>320</v>
      </c>
      <c r="C191" s="124" t="s">
        <v>309</v>
      </c>
      <c r="D191" s="124" t="s">
        <v>580</v>
      </c>
      <c r="E191" s="101" t="s">
        <v>310</v>
      </c>
      <c r="F191" s="101" t="s">
        <v>158</v>
      </c>
      <c r="G191" s="103" t="s">
        <v>822</v>
      </c>
      <c r="H191" s="271">
        <v>14519996</v>
      </c>
      <c r="I191" s="272">
        <f>SUMIF('[1]Fundo OCC 1'!$F$6:$F$279,'[1]De Para Fundo'!$F191,'[1]Fundo OCC 1'!G$6:G$279)</f>
        <v>20000000</v>
      </c>
      <c r="J191" s="272">
        <v>8565673</v>
      </c>
      <c r="K191" s="272">
        <f>I191-J191</f>
        <v>11434327</v>
      </c>
      <c r="L191" s="272">
        <f>SUMIF('[1]Fundo OCC 1'!$F$6:$F$279,'[1]De Para Fundo'!$F191,'[1]Fundo OCC 1'!M$6:M$279)</f>
        <v>11434327</v>
      </c>
      <c r="M191" s="272">
        <f>L191-N191</f>
        <v>7939777</v>
      </c>
      <c r="N191" s="272">
        <v>3494550</v>
      </c>
      <c r="O191" s="273">
        <f>K191-L191</f>
        <v>0</v>
      </c>
    </row>
    <row r="192" spans="1:15" s="109" customFormat="1" ht="39.75" customHeight="1">
      <c r="A192" s="128" t="s">
        <v>823</v>
      </c>
      <c r="B192" s="110"/>
      <c r="C192" s="110"/>
      <c r="D192" s="110"/>
      <c r="E192" s="110"/>
      <c r="F192" s="110"/>
      <c r="G192" s="108"/>
      <c r="H192" s="268">
        <f aca="true" t="shared" si="53" ref="H192:O192">SUM(H193:H194)</f>
        <v>360747163</v>
      </c>
      <c r="I192" s="270">
        <f t="shared" si="53"/>
        <v>328009875</v>
      </c>
      <c r="J192" s="270">
        <f t="shared" si="53"/>
        <v>18413107</v>
      </c>
      <c r="K192" s="270">
        <f t="shared" si="53"/>
        <v>309596768</v>
      </c>
      <c r="L192" s="270">
        <f t="shared" si="53"/>
        <v>309596768</v>
      </c>
      <c r="M192" s="270">
        <f t="shared" si="53"/>
        <v>199875357</v>
      </c>
      <c r="N192" s="270">
        <f t="shared" si="53"/>
        <v>109721411</v>
      </c>
      <c r="O192" s="269">
        <f t="shared" si="53"/>
        <v>0</v>
      </c>
    </row>
    <row r="193" spans="1:15" s="1" customFormat="1" ht="30" customHeight="1">
      <c r="A193" s="129" t="s">
        <v>392</v>
      </c>
      <c r="B193" s="124" t="s">
        <v>46</v>
      </c>
      <c r="C193" s="124" t="s">
        <v>856</v>
      </c>
      <c r="D193" s="124" t="s">
        <v>581</v>
      </c>
      <c r="E193" s="101" t="s">
        <v>310</v>
      </c>
      <c r="F193" s="101" t="s">
        <v>127</v>
      </c>
      <c r="G193" s="103" t="s">
        <v>76</v>
      </c>
      <c r="H193" s="271">
        <v>67999714</v>
      </c>
      <c r="I193" s="272">
        <f>SUMIF('[1]Fundo OCC'!$F$6:$F$443,'[1]De Para Fundo'!$F193,'[1]Fundo OCC'!G$6:G$443)</f>
        <v>35500000</v>
      </c>
      <c r="J193" s="272">
        <v>55559</v>
      </c>
      <c r="K193" s="272">
        <f>I193-J193</f>
        <v>35444441</v>
      </c>
      <c r="L193" s="272">
        <f>SUMIF('[1]Fundo OCC'!$F$6:$F$443,'[1]De Para Fundo'!$F193,'[1]Fundo OCC'!M$6:M$443)</f>
        <v>35444441</v>
      </c>
      <c r="M193" s="272">
        <f>L193-N193</f>
        <v>31273842</v>
      </c>
      <c r="N193" s="272">
        <v>4170599</v>
      </c>
      <c r="O193" s="273">
        <f>K193-L193</f>
        <v>0</v>
      </c>
    </row>
    <row r="194" spans="1:15" s="1" customFormat="1" ht="30" customHeight="1">
      <c r="A194" s="129" t="s">
        <v>392</v>
      </c>
      <c r="B194" s="124" t="s">
        <v>46</v>
      </c>
      <c r="C194" s="124" t="s">
        <v>856</v>
      </c>
      <c r="D194" s="124" t="s">
        <v>582</v>
      </c>
      <c r="E194" s="101" t="s">
        <v>310</v>
      </c>
      <c r="F194" s="101" t="s">
        <v>128</v>
      </c>
      <c r="G194" s="103" t="s">
        <v>77</v>
      </c>
      <c r="H194" s="271">
        <v>292747449</v>
      </c>
      <c r="I194" s="272">
        <f>SUMIF('[1]Fundo OCC'!$F$6:$F$443,'[1]De Para Fundo'!$F194,'[1]Fundo OCC'!G$6:G$443)</f>
        <v>292509875</v>
      </c>
      <c r="J194" s="272">
        <v>18357548</v>
      </c>
      <c r="K194" s="272">
        <f>I194-J194</f>
        <v>274152327</v>
      </c>
      <c r="L194" s="272">
        <f>SUMIF('[1]Fundo OCC'!$F$6:$F$443,'[1]De Para Fundo'!$F194,'[1]Fundo OCC'!M$6:M$443)</f>
        <v>274152327</v>
      </c>
      <c r="M194" s="272">
        <f>L194-N194</f>
        <v>168601515</v>
      </c>
      <c r="N194" s="272">
        <v>105550812</v>
      </c>
      <c r="O194" s="273">
        <f>K194-L194</f>
        <v>0</v>
      </c>
    </row>
    <row r="195" spans="1:15" s="109" customFormat="1" ht="39.75" customHeight="1">
      <c r="A195" s="128" t="s">
        <v>78</v>
      </c>
      <c r="B195" s="110"/>
      <c r="C195" s="110"/>
      <c r="D195" s="110"/>
      <c r="E195" s="110"/>
      <c r="F195" s="110"/>
      <c r="G195" s="108"/>
      <c r="H195" s="268">
        <f aca="true" t="shared" si="54" ref="H195:N195">SUM(H196:H198)</f>
        <v>85314762</v>
      </c>
      <c r="I195" s="270">
        <f t="shared" si="54"/>
        <v>94140492</v>
      </c>
      <c r="J195" s="270">
        <f t="shared" si="54"/>
        <v>4531336</v>
      </c>
      <c r="K195" s="270">
        <f t="shared" si="54"/>
        <v>89609156</v>
      </c>
      <c r="L195" s="270">
        <f t="shared" si="54"/>
        <v>89609156</v>
      </c>
      <c r="M195" s="270">
        <f t="shared" si="54"/>
        <v>89149678</v>
      </c>
      <c r="N195" s="270">
        <f t="shared" si="54"/>
        <v>459478</v>
      </c>
      <c r="O195" s="269">
        <f>SUM(O196:O198)</f>
        <v>0</v>
      </c>
    </row>
    <row r="196" spans="1:15" s="1" customFormat="1" ht="30" customHeight="1">
      <c r="A196" s="129" t="s">
        <v>392</v>
      </c>
      <c r="B196" s="124" t="s">
        <v>600</v>
      </c>
      <c r="C196" s="124" t="s">
        <v>622</v>
      </c>
      <c r="D196" s="124" t="s">
        <v>603</v>
      </c>
      <c r="E196" s="101" t="s">
        <v>310</v>
      </c>
      <c r="F196" s="101" t="s">
        <v>212</v>
      </c>
      <c r="G196" s="104" t="s">
        <v>690</v>
      </c>
      <c r="H196" s="271">
        <v>50291780</v>
      </c>
      <c r="I196" s="272">
        <f>SUMIF('[1]Fundo OCC'!$F$6:$F$443,'[1]De Para Fundo'!$F196,'[1]Fundo OCC'!G$6:G$443)</f>
        <v>57200000</v>
      </c>
      <c r="J196" s="272">
        <v>1916121</v>
      </c>
      <c r="K196" s="272">
        <f>I196-J196</f>
        <v>55283879</v>
      </c>
      <c r="L196" s="272">
        <f>SUMIF('[1]Fundo OCC'!$F$6:$F$443,'[1]De Para Fundo'!$F196,'[1]Fundo OCC'!M$6:M$443)</f>
        <v>55283879</v>
      </c>
      <c r="M196" s="272">
        <f>L196-N196</f>
        <v>55082212</v>
      </c>
      <c r="N196" s="272">
        <v>201667</v>
      </c>
      <c r="O196" s="273">
        <f>K196-L196</f>
        <v>0</v>
      </c>
    </row>
    <row r="197" spans="1:15" s="1" customFormat="1" ht="30" customHeight="1">
      <c r="A197" s="129" t="s">
        <v>392</v>
      </c>
      <c r="B197" s="124" t="s">
        <v>601</v>
      </c>
      <c r="C197" s="124" t="s">
        <v>622</v>
      </c>
      <c r="D197" s="124" t="s">
        <v>604</v>
      </c>
      <c r="E197" s="101" t="s">
        <v>310</v>
      </c>
      <c r="F197" s="101" t="s">
        <v>213</v>
      </c>
      <c r="G197" s="104" t="s">
        <v>691</v>
      </c>
      <c r="H197" s="271">
        <v>26065383</v>
      </c>
      <c r="I197" s="272">
        <f>SUMIF('[1]Fundo OCC'!$F$6:$F$443,'[1]De Para Fundo'!$F197,'[1]Fundo OCC'!G$6:G$443)</f>
        <v>29440492</v>
      </c>
      <c r="J197" s="272">
        <v>894075</v>
      </c>
      <c r="K197" s="272">
        <f>I197-J197</f>
        <v>28546417</v>
      </c>
      <c r="L197" s="272">
        <f>SUMIF('[1]Fundo OCC'!$F$6:$F$443,'[1]De Para Fundo'!$F197,'[1]Fundo OCC'!M$6:M$443)</f>
        <v>28546417</v>
      </c>
      <c r="M197" s="272">
        <f>L197-N197</f>
        <v>28373871</v>
      </c>
      <c r="N197" s="272">
        <v>172546</v>
      </c>
      <c r="O197" s="273">
        <f>K197-L197</f>
        <v>0</v>
      </c>
    </row>
    <row r="198" spans="1:15" s="1" customFormat="1" ht="30" customHeight="1">
      <c r="A198" s="129" t="s">
        <v>392</v>
      </c>
      <c r="B198" s="124" t="s">
        <v>602</v>
      </c>
      <c r="C198" s="124" t="s">
        <v>622</v>
      </c>
      <c r="D198" s="124" t="s">
        <v>605</v>
      </c>
      <c r="E198" s="101" t="s">
        <v>310</v>
      </c>
      <c r="F198" s="101" t="s">
        <v>214</v>
      </c>
      <c r="G198" s="103" t="s">
        <v>692</v>
      </c>
      <c r="H198" s="271">
        <v>8957599</v>
      </c>
      <c r="I198" s="272">
        <f>SUMIF('[1]Fundo OCC'!$F$6:$F$443,'[1]De Para Fundo'!$F198,'[1]Fundo OCC'!G$6:G$443)</f>
        <v>7500000</v>
      </c>
      <c r="J198" s="272">
        <v>1721140</v>
      </c>
      <c r="K198" s="272">
        <f>I198-J198</f>
        <v>5778860</v>
      </c>
      <c r="L198" s="272">
        <f>SUMIF('[1]Fundo OCC'!$F$6:$F$443,'[1]De Para Fundo'!$F198,'[1]Fundo OCC'!M$6:M$443)</f>
        <v>5778860</v>
      </c>
      <c r="M198" s="272">
        <f>L198-N198</f>
        <v>5693595</v>
      </c>
      <c r="N198" s="272">
        <v>85265</v>
      </c>
      <c r="O198" s="273">
        <f>K198-L198</f>
        <v>0</v>
      </c>
    </row>
    <row r="199" spans="1:15" s="109" customFormat="1" ht="39.75" customHeight="1">
      <c r="A199" s="128" t="s">
        <v>693</v>
      </c>
      <c r="B199" s="110"/>
      <c r="C199" s="110"/>
      <c r="D199" s="110"/>
      <c r="E199" s="110"/>
      <c r="F199" s="110"/>
      <c r="G199" s="108"/>
      <c r="H199" s="268">
        <f aca="true" t="shared" si="55" ref="H199:O199">SUM(H200)</f>
        <v>96135099</v>
      </c>
      <c r="I199" s="270">
        <f t="shared" si="55"/>
        <v>110000000</v>
      </c>
      <c r="J199" s="270">
        <f t="shared" si="55"/>
        <v>4134935</v>
      </c>
      <c r="K199" s="270">
        <f t="shared" si="55"/>
        <v>105865065</v>
      </c>
      <c r="L199" s="270">
        <f t="shared" si="55"/>
        <v>105865065</v>
      </c>
      <c r="M199" s="270">
        <f t="shared" si="55"/>
        <v>96805623</v>
      </c>
      <c r="N199" s="270">
        <f t="shared" si="55"/>
        <v>9059442</v>
      </c>
      <c r="O199" s="269">
        <f t="shared" si="55"/>
        <v>0</v>
      </c>
    </row>
    <row r="200" spans="1:15" s="1" customFormat="1" ht="30" customHeight="1">
      <c r="A200" s="129" t="s">
        <v>392</v>
      </c>
      <c r="B200" s="124" t="s">
        <v>606</v>
      </c>
      <c r="C200" s="124" t="s">
        <v>622</v>
      </c>
      <c r="D200" s="124" t="s">
        <v>607</v>
      </c>
      <c r="E200" s="101" t="s">
        <v>310</v>
      </c>
      <c r="F200" s="101" t="s">
        <v>215</v>
      </c>
      <c r="G200" s="104" t="s">
        <v>362</v>
      </c>
      <c r="H200" s="271">
        <v>96135099</v>
      </c>
      <c r="I200" s="272">
        <f>SUMIF('[1]Fundo OCC'!$F$6:$F$443,'[1]De Para Fundo'!$F200,'[1]Fundo OCC'!G$6:G$443)</f>
        <v>110000000</v>
      </c>
      <c r="J200" s="272">
        <v>4134935</v>
      </c>
      <c r="K200" s="272">
        <f>I200-J200</f>
        <v>105865065</v>
      </c>
      <c r="L200" s="272">
        <f>SUMIF('[1]Fundo OCC'!$F$6:$F$443,'[1]De Para Fundo'!$F200,'[1]Fundo OCC'!M$6:M$443)</f>
        <v>105865065</v>
      </c>
      <c r="M200" s="272">
        <f>L200-N200</f>
        <v>96805623</v>
      </c>
      <c r="N200" s="272">
        <v>9059442</v>
      </c>
      <c r="O200" s="273">
        <f>K200-L200</f>
        <v>0</v>
      </c>
    </row>
    <row r="201" spans="1:15" s="109" customFormat="1" ht="39.75" customHeight="1">
      <c r="A201" s="128" t="s">
        <v>697</v>
      </c>
      <c r="B201" s="110"/>
      <c r="C201" s="110"/>
      <c r="D201" s="110"/>
      <c r="E201" s="110"/>
      <c r="F201" s="110"/>
      <c r="G201" s="108"/>
      <c r="H201" s="268">
        <f aca="true" t="shared" si="56" ref="H201:O201">SUM(H202:H222)</f>
        <v>453909187</v>
      </c>
      <c r="I201" s="270">
        <f t="shared" si="56"/>
        <v>653627352</v>
      </c>
      <c r="J201" s="270">
        <f t="shared" si="56"/>
        <v>286695840</v>
      </c>
      <c r="K201" s="270">
        <f t="shared" si="56"/>
        <v>366931512</v>
      </c>
      <c r="L201" s="270">
        <f t="shared" si="56"/>
        <v>360195208.08</v>
      </c>
      <c r="M201" s="270">
        <f t="shared" si="56"/>
        <v>92362139.08</v>
      </c>
      <c r="N201" s="270">
        <f t="shared" si="56"/>
        <v>267833069</v>
      </c>
      <c r="O201" s="269">
        <f t="shared" si="56"/>
        <v>6736303.920000002</v>
      </c>
    </row>
    <row r="202" spans="1:15" s="1" customFormat="1" ht="30" customHeight="1">
      <c r="A202" s="129" t="s">
        <v>392</v>
      </c>
      <c r="B202" s="124" t="s">
        <v>616</v>
      </c>
      <c r="C202" s="124" t="s">
        <v>323</v>
      </c>
      <c r="D202" s="124" t="s">
        <v>886</v>
      </c>
      <c r="E202" s="101" t="s">
        <v>406</v>
      </c>
      <c r="F202" s="101" t="s">
        <v>159</v>
      </c>
      <c r="G202" s="104" t="s">
        <v>481</v>
      </c>
      <c r="H202" s="271">
        <v>160000</v>
      </c>
      <c r="I202" s="272">
        <f>SUMIF('[1]Fundo OCC'!$F$6:$F$443,'[1]De Para Fundo'!$F202,'[1]Fundo OCC'!G$6:G$443)</f>
        <v>0</v>
      </c>
      <c r="J202" s="272">
        <v>0</v>
      </c>
      <c r="K202" s="272">
        <f aca="true" t="shared" si="57" ref="K202:K222">I202-J202</f>
        <v>0</v>
      </c>
      <c r="L202" s="272">
        <f>SUMIF('[1]Fundo OCC'!$F$6:$F$443,'[1]De Para Fundo'!$F202,'[1]Fundo OCC'!M$6:M$443)</f>
        <v>0</v>
      </c>
      <c r="M202" s="272">
        <f aca="true" t="shared" si="58" ref="M202:M222">L202-N202</f>
        <v>0</v>
      </c>
      <c r="N202" s="272">
        <v>0</v>
      </c>
      <c r="O202" s="273">
        <f aca="true" t="shared" si="59" ref="O202:O222">K202-L202</f>
        <v>0</v>
      </c>
    </row>
    <row r="203" spans="1:15" s="1" customFormat="1" ht="30" customHeight="1">
      <c r="A203" s="129" t="s">
        <v>392</v>
      </c>
      <c r="B203" s="124" t="s">
        <v>916</v>
      </c>
      <c r="C203" s="124" t="s">
        <v>918</v>
      </c>
      <c r="D203" s="124" t="s">
        <v>889</v>
      </c>
      <c r="E203" s="101" t="s">
        <v>407</v>
      </c>
      <c r="F203" s="101" t="s">
        <v>160</v>
      </c>
      <c r="G203" s="104" t="s">
        <v>774</v>
      </c>
      <c r="H203" s="271">
        <v>0</v>
      </c>
      <c r="I203" s="272">
        <f>SUMIF('[1]Fundo OCC'!$F$6:$F$443,'[1]De Para Fundo'!$F203,'[1]Fundo OCC'!G$6:G$443)</f>
        <v>132000</v>
      </c>
      <c r="J203" s="272">
        <v>72000</v>
      </c>
      <c r="K203" s="272">
        <f t="shared" si="57"/>
        <v>60000</v>
      </c>
      <c r="L203" s="272">
        <f>SUMIF('[1]Fundo OCC'!$F$6:$F$443,'[1]De Para Fundo'!$F203,'[1]Fundo OCC'!M$6:M$443)</f>
        <v>60000</v>
      </c>
      <c r="M203" s="272">
        <f t="shared" si="58"/>
        <v>0</v>
      </c>
      <c r="N203" s="272">
        <v>60000</v>
      </c>
      <c r="O203" s="273">
        <f t="shared" si="59"/>
        <v>0</v>
      </c>
    </row>
    <row r="204" spans="1:15" s="1" customFormat="1" ht="30" customHeight="1">
      <c r="A204" s="129" t="s">
        <v>392</v>
      </c>
      <c r="B204" s="124" t="s">
        <v>725</v>
      </c>
      <c r="C204" s="124" t="s">
        <v>500</v>
      </c>
      <c r="D204" s="124" t="s">
        <v>727</v>
      </c>
      <c r="E204" s="101" t="s">
        <v>608</v>
      </c>
      <c r="F204" s="101" t="s">
        <v>161</v>
      </c>
      <c r="G204" s="103" t="s">
        <v>93</v>
      </c>
      <c r="H204" s="271">
        <v>32000</v>
      </c>
      <c r="I204" s="272">
        <f>SUMIF('[1]Fundo OCC'!$F$6:$F$443,'[1]De Para Fundo'!$F204,'[1]Fundo OCC'!G$6:G$443)</f>
        <v>0</v>
      </c>
      <c r="J204" s="272">
        <v>0</v>
      </c>
      <c r="K204" s="272">
        <f t="shared" si="57"/>
        <v>0</v>
      </c>
      <c r="L204" s="272">
        <f>SUMIF('[1]Fundo OCC'!$F$6:$F$443,'[1]De Para Fundo'!$F204,'[1]Fundo OCC'!M$6:M$443)</f>
        <v>0</v>
      </c>
      <c r="M204" s="272">
        <f t="shared" si="58"/>
        <v>0</v>
      </c>
      <c r="N204" s="272">
        <v>0</v>
      </c>
      <c r="O204" s="273">
        <f t="shared" si="59"/>
        <v>0</v>
      </c>
    </row>
    <row r="205" spans="1:15" s="1" customFormat="1" ht="30" customHeight="1">
      <c r="A205" s="129" t="s">
        <v>392</v>
      </c>
      <c r="B205" s="124" t="s">
        <v>847</v>
      </c>
      <c r="C205" s="124" t="s">
        <v>856</v>
      </c>
      <c r="D205" s="124" t="s">
        <v>850</v>
      </c>
      <c r="E205" s="101" t="s">
        <v>408</v>
      </c>
      <c r="F205" s="101" t="s">
        <v>162</v>
      </c>
      <c r="G205" s="103" t="s">
        <v>775</v>
      </c>
      <c r="H205" s="271">
        <v>376000</v>
      </c>
      <c r="I205" s="272">
        <f>SUMIF('[1]Fundo OCC'!$F$6:$F$443,'[1]De Para Fundo'!$F205,'[1]Fundo OCC'!G$6:G$443)</f>
        <v>828000</v>
      </c>
      <c r="J205" s="272">
        <v>300000</v>
      </c>
      <c r="K205" s="272">
        <f t="shared" si="57"/>
        <v>528000</v>
      </c>
      <c r="L205" s="272">
        <f>SUMIF('[1]Fundo OCC'!$F$6:$F$443,'[1]De Para Fundo'!$F205,'[1]Fundo OCC'!M$6:M$443)</f>
        <v>528000</v>
      </c>
      <c r="M205" s="272">
        <f t="shared" si="58"/>
        <v>80000</v>
      </c>
      <c r="N205" s="272">
        <v>448000</v>
      </c>
      <c r="O205" s="273">
        <f t="shared" si="59"/>
        <v>0</v>
      </c>
    </row>
    <row r="206" spans="1:15" s="1" customFormat="1" ht="30" customHeight="1">
      <c r="A206" s="129" t="s">
        <v>392</v>
      </c>
      <c r="B206" s="124" t="s">
        <v>606</v>
      </c>
      <c r="C206" s="124" t="s">
        <v>310</v>
      </c>
      <c r="D206" s="124" t="s">
        <v>854</v>
      </c>
      <c r="E206" s="101" t="s">
        <v>409</v>
      </c>
      <c r="F206" s="101"/>
      <c r="G206" s="103" t="s">
        <v>776</v>
      </c>
      <c r="H206" s="271">
        <v>303354</v>
      </c>
      <c r="I206" s="272">
        <f>SUMIF('[1]Fundo OCC'!$F$6:$F$443,'[1]De Para Fundo'!$F206,'[1]Fundo OCC'!G$6:G$443)</f>
        <v>0</v>
      </c>
      <c r="J206" s="272">
        <v>0</v>
      </c>
      <c r="K206" s="272">
        <f t="shared" si="57"/>
        <v>0</v>
      </c>
      <c r="L206" s="272">
        <f>SUMIF('[1]Fundo OCC'!$F$6:$F$443,'[1]De Para Fundo'!$F206,'[1]Fundo OCC'!M$6:M$443)</f>
        <v>0</v>
      </c>
      <c r="M206" s="272">
        <f t="shared" si="58"/>
        <v>0</v>
      </c>
      <c r="N206" s="272">
        <v>0</v>
      </c>
      <c r="O206" s="273">
        <f t="shared" si="59"/>
        <v>0</v>
      </c>
    </row>
    <row r="207" spans="1:15" s="1" customFormat="1" ht="30" customHeight="1">
      <c r="A207" s="129" t="s">
        <v>392</v>
      </c>
      <c r="B207" s="124" t="s">
        <v>606</v>
      </c>
      <c r="C207" s="124" t="s">
        <v>32</v>
      </c>
      <c r="D207" s="124" t="s">
        <v>275</v>
      </c>
      <c r="E207" s="101" t="s">
        <v>410</v>
      </c>
      <c r="F207" s="101" t="s">
        <v>164</v>
      </c>
      <c r="G207" s="103" t="s">
        <v>924</v>
      </c>
      <c r="H207" s="271">
        <v>160000</v>
      </c>
      <c r="I207" s="272">
        <f>SUMIF('[1]Fundo OCC'!$F$6:$F$443,'[1]De Para Fundo'!$F207,'[1]Fundo OCC'!G$6:G$443)</f>
        <v>208000</v>
      </c>
      <c r="J207" s="272">
        <v>128000</v>
      </c>
      <c r="K207" s="272">
        <f t="shared" si="57"/>
        <v>80000</v>
      </c>
      <c r="L207" s="272">
        <f>SUMIF('[1]Fundo OCC'!$F$6:$F$443,'[1]De Para Fundo'!$F207,'[1]Fundo OCC'!M$6:M$443)</f>
        <v>80000</v>
      </c>
      <c r="M207" s="272">
        <f t="shared" si="58"/>
        <v>0</v>
      </c>
      <c r="N207" s="272">
        <v>80000</v>
      </c>
      <c r="O207" s="273">
        <f t="shared" si="59"/>
        <v>0</v>
      </c>
    </row>
    <row r="208" spans="1:15" s="1" customFormat="1" ht="30" customHeight="1">
      <c r="A208" s="129" t="s">
        <v>392</v>
      </c>
      <c r="B208" s="124" t="s">
        <v>606</v>
      </c>
      <c r="C208" s="124" t="s">
        <v>919</v>
      </c>
      <c r="D208" s="124" t="s">
        <v>898</v>
      </c>
      <c r="E208" s="101" t="s">
        <v>411</v>
      </c>
      <c r="F208" s="101" t="s">
        <v>165</v>
      </c>
      <c r="G208" s="103" t="s">
        <v>735</v>
      </c>
      <c r="H208" s="271">
        <v>60000</v>
      </c>
      <c r="I208" s="272">
        <f>SUMIF('[1]Fundo OCC'!$F$6:$F$443,'[1]De Para Fundo'!$F208,'[1]Fundo OCC'!G$6:G$443)</f>
        <v>364000</v>
      </c>
      <c r="J208" s="272">
        <v>124000</v>
      </c>
      <c r="K208" s="272">
        <f t="shared" si="57"/>
        <v>240000</v>
      </c>
      <c r="L208" s="272">
        <f>SUMIF('[1]Fundo OCC'!$F$6:$F$443,'[1]De Para Fundo'!$F208,'[1]Fundo OCC'!M$6:M$443)</f>
        <v>240000</v>
      </c>
      <c r="M208" s="272">
        <f t="shared" si="58"/>
        <v>173333</v>
      </c>
      <c r="N208" s="272">
        <v>66667</v>
      </c>
      <c r="O208" s="273">
        <f t="shared" si="59"/>
        <v>0</v>
      </c>
    </row>
    <row r="209" spans="1:15" s="1" customFormat="1" ht="30" customHeight="1">
      <c r="A209" s="129" t="s">
        <v>392</v>
      </c>
      <c r="B209" s="124" t="s">
        <v>606</v>
      </c>
      <c r="C209" s="124" t="s">
        <v>865</v>
      </c>
      <c r="D209" s="124" t="s">
        <v>321</v>
      </c>
      <c r="E209" s="101" t="s">
        <v>412</v>
      </c>
      <c r="F209" s="101" t="s">
        <v>166</v>
      </c>
      <c r="G209" s="104" t="s">
        <v>652</v>
      </c>
      <c r="H209" s="271">
        <v>80000</v>
      </c>
      <c r="I209" s="272">
        <f>SUMIF('[1]Fundo OCC'!$F$6:$F$443,'[1]De Para Fundo'!$F209,'[1]Fundo OCC'!G$6:G$443)</f>
        <v>224000</v>
      </c>
      <c r="J209" s="272">
        <v>144000</v>
      </c>
      <c r="K209" s="272">
        <f t="shared" si="57"/>
        <v>80000</v>
      </c>
      <c r="L209" s="272">
        <f>SUMIF('[1]Fundo OCC'!$F$6:$F$443,'[1]De Para Fundo'!$F209,'[1]Fundo OCC'!M$6:M$443)</f>
        <v>80000</v>
      </c>
      <c r="M209" s="272">
        <f t="shared" si="58"/>
        <v>0</v>
      </c>
      <c r="N209" s="272">
        <v>80000</v>
      </c>
      <c r="O209" s="273">
        <f t="shared" si="59"/>
        <v>0</v>
      </c>
    </row>
    <row r="210" spans="1:15" s="1" customFormat="1" ht="30" customHeight="1">
      <c r="A210" s="129" t="s">
        <v>392</v>
      </c>
      <c r="B210" s="124" t="s">
        <v>46</v>
      </c>
      <c r="C210" s="124" t="s">
        <v>856</v>
      </c>
      <c r="D210" s="124" t="s">
        <v>575</v>
      </c>
      <c r="E210" s="101" t="s">
        <v>397</v>
      </c>
      <c r="F210" s="101" t="s">
        <v>167</v>
      </c>
      <c r="G210" s="103" t="s">
        <v>363</v>
      </c>
      <c r="H210" s="271">
        <v>308243668</v>
      </c>
      <c r="I210" s="272">
        <f>SUMIF('[1]Fundo EMENDAS'!$F$6:$F$1354,'[1]De Para Fundo'!$F210,'[1]Fundo EMENDAS'!G$6:G$1354)</f>
        <v>433658686</v>
      </c>
      <c r="J210" s="272">
        <f>292837759-103034840-6141951+32</f>
        <v>183661000</v>
      </c>
      <c r="K210" s="272">
        <f t="shared" si="57"/>
        <v>249997686</v>
      </c>
      <c r="L210" s="272">
        <f>SUMIF('[1]Fundo EMENDAS'!$F$6:$F$1354,'[1]De Para Fundo'!$F210,'[1]Fundo EMENDAS'!M$6:M$1354)</f>
        <v>243261382</v>
      </c>
      <c r="M210" s="272">
        <f t="shared" si="58"/>
        <v>46830519</v>
      </c>
      <c r="N210" s="272">
        <v>196430863</v>
      </c>
      <c r="O210" s="273">
        <f t="shared" si="59"/>
        <v>6736304</v>
      </c>
    </row>
    <row r="211" spans="1:15" s="1" customFormat="1" ht="30" customHeight="1">
      <c r="A211" s="129" t="s">
        <v>392</v>
      </c>
      <c r="B211" s="124" t="s">
        <v>46</v>
      </c>
      <c r="C211" s="124" t="s">
        <v>856</v>
      </c>
      <c r="D211" s="124" t="s">
        <v>576</v>
      </c>
      <c r="E211" s="101"/>
      <c r="F211" s="101" t="s">
        <v>242</v>
      </c>
      <c r="G211" s="103" t="s">
        <v>363</v>
      </c>
      <c r="H211" s="271">
        <v>0</v>
      </c>
      <c r="I211" s="272">
        <f>SUMIF('[1]Fundo OCC 1'!$F$6:$F$272,'[1]De Para Fundo'!$F211,'[1]Fundo OCC 1'!G$6:G$272)</f>
        <v>8028000</v>
      </c>
      <c r="J211" s="272">
        <v>8028000</v>
      </c>
      <c r="K211" s="272">
        <f t="shared" si="57"/>
        <v>0</v>
      </c>
      <c r="L211" s="272">
        <f>SUMIF('[1]Fundo OCC 1'!$F$6:$F$272,'[1]De Para Fundo'!$F211,'[1]Fundo OCC 1'!M$6:M$272)</f>
        <v>0</v>
      </c>
      <c r="M211" s="272">
        <f t="shared" si="58"/>
        <v>0</v>
      </c>
      <c r="N211" s="272">
        <v>0</v>
      </c>
      <c r="O211" s="273">
        <f t="shared" si="59"/>
        <v>0</v>
      </c>
    </row>
    <row r="212" spans="1:15" s="1" customFormat="1" ht="30" customHeight="1">
      <c r="A212" s="129" t="s">
        <v>392</v>
      </c>
      <c r="B212" s="124" t="s">
        <v>46</v>
      </c>
      <c r="C212" s="124" t="s">
        <v>856</v>
      </c>
      <c r="D212" s="124" t="s">
        <v>577</v>
      </c>
      <c r="E212" s="101"/>
      <c r="F212" s="101" t="s">
        <v>107</v>
      </c>
      <c r="G212" s="103" t="s">
        <v>829</v>
      </c>
      <c r="H212" s="271">
        <v>0</v>
      </c>
      <c r="I212" s="272">
        <f>SUMIF('[1]Fundo OCC 1'!$F$6:$F$279,'[1]De Para Fundo'!$F212,'[1]Fundo OCC 1'!G$6:G$279)</f>
        <v>7064000</v>
      </c>
      <c r="J212" s="272">
        <v>1563123</v>
      </c>
      <c r="K212" s="272">
        <f t="shared" si="57"/>
        <v>5500877</v>
      </c>
      <c r="L212" s="272">
        <f>SUMIF('[1]Fundo OCC 1'!$F$6:$F$272,'[1]De Para Fundo'!$F212,'[1]Fundo OCC 1'!M$6:M$272)</f>
        <v>5500877</v>
      </c>
      <c r="M212" s="272">
        <f t="shared" si="58"/>
        <v>10100</v>
      </c>
      <c r="N212" s="272">
        <v>5490777</v>
      </c>
      <c r="O212" s="273">
        <f t="shared" si="59"/>
        <v>0</v>
      </c>
    </row>
    <row r="213" spans="1:15" s="1" customFormat="1" ht="30" customHeight="1">
      <c r="A213" s="129" t="s">
        <v>392</v>
      </c>
      <c r="B213" s="124" t="s">
        <v>46</v>
      </c>
      <c r="C213" s="124" t="s">
        <v>856</v>
      </c>
      <c r="D213" s="124" t="s">
        <v>413</v>
      </c>
      <c r="E213" s="101" t="s">
        <v>414</v>
      </c>
      <c r="F213" s="101" t="s">
        <v>168</v>
      </c>
      <c r="G213" s="104" t="s">
        <v>532</v>
      </c>
      <c r="H213" s="271">
        <v>47134923</v>
      </c>
      <c r="I213" s="272">
        <f>SUMIF('[1]Fundo EMENDAS'!$F$6:$F$1354,'[1]De Para Fundo'!$F213,'[1]Fundo EMENDAS'!G$6:G$1354)</f>
        <v>75615290</v>
      </c>
      <c r="J213" s="272">
        <v>26203318</v>
      </c>
      <c r="K213" s="272">
        <f t="shared" si="57"/>
        <v>49411972</v>
      </c>
      <c r="L213" s="272">
        <f>SUMIF('[1]Fundo EMENDAS'!$F$6:$F$1354,'[1]De Para Fundo'!$F213,'[1]Fundo EMENDAS'!M$6:M$1354)</f>
        <v>49411972</v>
      </c>
      <c r="M213" s="272">
        <f t="shared" si="58"/>
        <v>20586412</v>
      </c>
      <c r="N213" s="272">
        <v>28825560</v>
      </c>
      <c r="O213" s="273">
        <f t="shared" si="59"/>
        <v>0</v>
      </c>
    </row>
    <row r="214" spans="1:15" s="1" customFormat="1" ht="30" customHeight="1">
      <c r="A214" s="129" t="s">
        <v>392</v>
      </c>
      <c r="B214" s="124" t="s">
        <v>46</v>
      </c>
      <c r="C214" s="124" t="s">
        <v>856</v>
      </c>
      <c r="D214" s="124" t="s">
        <v>416</v>
      </c>
      <c r="E214" s="101" t="s">
        <v>415</v>
      </c>
      <c r="F214" s="101" t="s">
        <v>169</v>
      </c>
      <c r="G214" s="103" t="s">
        <v>674</v>
      </c>
      <c r="H214" s="271">
        <v>39038662</v>
      </c>
      <c r="I214" s="272">
        <f>SUMIF('[1]Fundo EMENDAS'!$F$6:$F$1354,'[1]De Para Fundo'!$F214,'[1]Fundo EMENDAS'!G$6:G$1354)</f>
        <v>89277536</v>
      </c>
      <c r="J214" s="272">
        <v>34774158</v>
      </c>
      <c r="K214" s="272">
        <f t="shared" si="57"/>
        <v>54503378</v>
      </c>
      <c r="L214" s="272">
        <f>SUMIF('[1]Fundo EMENDAS'!$F$6:$F$1354,'[1]De Para Fundo'!$F214,'[1]Fundo EMENDAS'!M$6:M$1354)</f>
        <v>54503378.08</v>
      </c>
      <c r="M214" s="272">
        <f t="shared" si="58"/>
        <v>19576176.08</v>
      </c>
      <c r="N214" s="272">
        <v>34927202</v>
      </c>
      <c r="O214" s="273">
        <f t="shared" si="59"/>
        <v>-0.07999999821186066</v>
      </c>
    </row>
    <row r="215" spans="1:15" s="1" customFormat="1" ht="30" customHeight="1">
      <c r="A215" s="129" t="s">
        <v>392</v>
      </c>
      <c r="B215" s="124" t="s">
        <v>46</v>
      </c>
      <c r="C215" s="124" t="s">
        <v>33</v>
      </c>
      <c r="D215" s="124" t="s">
        <v>326</v>
      </c>
      <c r="E215" s="101" t="s">
        <v>417</v>
      </c>
      <c r="F215" s="101" t="s">
        <v>115</v>
      </c>
      <c r="G215" s="103" t="s">
        <v>828</v>
      </c>
      <c r="H215" s="271">
        <v>0</v>
      </c>
      <c r="I215" s="272">
        <f>SUMIF('[1]Fundo OCC 1'!$F$6:$F$279,'[1]De Para Fundo'!$F215,'[1]Fundo OCC 1'!G$6:G$279)</f>
        <v>160000</v>
      </c>
      <c r="J215" s="272">
        <v>80000</v>
      </c>
      <c r="K215" s="272">
        <f t="shared" si="57"/>
        <v>80000</v>
      </c>
      <c r="L215" s="272">
        <f>SUMIF('[1]Fundo OCC 1'!$F$6:$F$279,'[1]De Para Fundo'!$F215,'[1]Fundo OCC 1'!M$6:M$279)</f>
        <v>80000</v>
      </c>
      <c r="M215" s="272">
        <f t="shared" si="58"/>
        <v>0</v>
      </c>
      <c r="N215" s="272">
        <v>80000</v>
      </c>
      <c r="O215" s="273">
        <f t="shared" si="59"/>
        <v>0</v>
      </c>
    </row>
    <row r="216" spans="1:15" s="1" customFormat="1" ht="30" customHeight="1">
      <c r="A216" s="129" t="s">
        <v>392</v>
      </c>
      <c r="B216" s="124" t="s">
        <v>46</v>
      </c>
      <c r="C216" s="124" t="s">
        <v>880</v>
      </c>
      <c r="D216" s="124" t="s">
        <v>904</v>
      </c>
      <c r="E216" s="101" t="s">
        <v>396</v>
      </c>
      <c r="F216" s="101" t="s">
        <v>170</v>
      </c>
      <c r="G216" s="103" t="s">
        <v>659</v>
      </c>
      <c r="H216" s="271">
        <v>176000</v>
      </c>
      <c r="I216" s="272">
        <f>SUMIF('[1]Fundo OCC'!$F$6:$F$443,'[1]De Para Fundo'!$F216,'[1]Fundo OCC'!G$6:G$443)</f>
        <v>304000</v>
      </c>
      <c r="J216" s="272">
        <v>120000</v>
      </c>
      <c r="K216" s="272">
        <f t="shared" si="57"/>
        <v>184000</v>
      </c>
      <c r="L216" s="272">
        <f>SUMIF('[1]Fundo OCC'!$F$6:$F$443,'[1]De Para Fundo'!$F216,'[1]Fundo OCC'!M$6:M$443)</f>
        <v>184000</v>
      </c>
      <c r="M216" s="272">
        <f t="shared" si="58"/>
        <v>0</v>
      </c>
      <c r="N216" s="272">
        <v>184000</v>
      </c>
      <c r="O216" s="273">
        <f t="shared" si="59"/>
        <v>0</v>
      </c>
    </row>
    <row r="217" spans="1:15" s="1" customFormat="1" ht="30" customHeight="1">
      <c r="A217" s="129" t="s">
        <v>392</v>
      </c>
      <c r="B217" s="124" t="s">
        <v>46</v>
      </c>
      <c r="C217" s="124" t="s">
        <v>853</v>
      </c>
      <c r="D217" s="124" t="s">
        <v>855</v>
      </c>
      <c r="E217" s="101" t="s">
        <v>608</v>
      </c>
      <c r="F217" s="101" t="s">
        <v>171</v>
      </c>
      <c r="G217" s="104" t="s">
        <v>364</v>
      </c>
      <c r="H217" s="271">
        <v>246400</v>
      </c>
      <c r="I217" s="272">
        <f>SUMIF('[1]Fundo OCC'!$F$6:$F$443,'[1]De Para Fundo'!$F217,'[1]Fundo OCC'!G$6:G$443)</f>
        <v>580000</v>
      </c>
      <c r="J217" s="272">
        <v>580000</v>
      </c>
      <c r="K217" s="272">
        <f t="shared" si="57"/>
        <v>0</v>
      </c>
      <c r="L217" s="272">
        <f>SUMIF('[1]Fundo OCC'!$F$6:$F$443,'[1]De Para Fundo'!$F217,'[1]Fundo OCC'!M$6:M$443)</f>
        <v>0</v>
      </c>
      <c r="M217" s="272">
        <f t="shared" si="58"/>
        <v>0</v>
      </c>
      <c r="N217" s="272">
        <v>0</v>
      </c>
      <c r="O217" s="273">
        <f t="shared" si="59"/>
        <v>0</v>
      </c>
    </row>
    <row r="218" spans="1:15" s="1" customFormat="1" ht="30" customHeight="1">
      <c r="A218" s="129" t="s">
        <v>392</v>
      </c>
      <c r="B218" s="124" t="s">
        <v>46</v>
      </c>
      <c r="C218" s="124" t="s">
        <v>853</v>
      </c>
      <c r="D218" s="124" t="s">
        <v>498</v>
      </c>
      <c r="E218" s="101" t="s">
        <v>310</v>
      </c>
      <c r="F218" s="101" t="s">
        <v>108</v>
      </c>
      <c r="G218" s="103" t="s">
        <v>87</v>
      </c>
      <c r="H218" s="271">
        <v>52432200</v>
      </c>
      <c r="I218" s="272">
        <f>SUMIF('[1]Fundo OCC'!$F$6:$F$443,'[1]De Para Fundo'!$F218,'[1]Fundo OCC'!G$6:G$443)</f>
        <v>29310400</v>
      </c>
      <c r="J218" s="272">
        <v>24710400</v>
      </c>
      <c r="K218" s="272">
        <f t="shared" si="57"/>
        <v>4600000</v>
      </c>
      <c r="L218" s="272">
        <f>SUMIF('[1]Fundo OCC'!$F$6:$F$443,'[1]De Para Fundo'!$F218,'[1]Fundo OCC'!M$6:M$443)</f>
        <v>4600000</v>
      </c>
      <c r="M218" s="272">
        <f t="shared" si="58"/>
        <v>4600000</v>
      </c>
      <c r="N218" s="272">
        <v>0</v>
      </c>
      <c r="O218" s="273">
        <f t="shared" si="59"/>
        <v>0</v>
      </c>
    </row>
    <row r="219" spans="1:15" s="1" customFormat="1" ht="30" customHeight="1">
      <c r="A219" s="129" t="s">
        <v>392</v>
      </c>
      <c r="B219" s="124" t="s">
        <v>320</v>
      </c>
      <c r="C219" s="124" t="s">
        <v>309</v>
      </c>
      <c r="D219" s="124" t="s">
        <v>561</v>
      </c>
      <c r="E219" s="101" t="s">
        <v>399</v>
      </c>
      <c r="F219" s="101" t="s">
        <v>920</v>
      </c>
      <c r="G219" s="103" t="s">
        <v>365</v>
      </c>
      <c r="H219" s="271">
        <v>928000</v>
      </c>
      <c r="I219" s="272">
        <f>SUMIF('[1]Fundo OCC'!$F$6:$F$443,'[1]De Para Fundo'!$F219,'[1]Fundo OCC'!G$6:G$443)</f>
        <v>1809600</v>
      </c>
      <c r="J219" s="272">
        <v>248001</v>
      </c>
      <c r="K219" s="272">
        <f t="shared" si="57"/>
        <v>1561599</v>
      </c>
      <c r="L219" s="272">
        <f>SUMIF('[1]Fundo OCC'!$F$6:$F$443,'[1]De Para Fundo'!$F219,'[1]Fundo OCC'!M$6:M$443)</f>
        <v>1561599</v>
      </c>
      <c r="M219" s="272">
        <f t="shared" si="58"/>
        <v>505599</v>
      </c>
      <c r="N219" s="272">
        <v>1056000</v>
      </c>
      <c r="O219" s="273">
        <f t="shared" si="59"/>
        <v>0</v>
      </c>
    </row>
    <row r="220" spans="1:15" s="1" customFormat="1" ht="30" customHeight="1">
      <c r="A220" s="129" t="s">
        <v>392</v>
      </c>
      <c r="B220" s="124" t="s">
        <v>320</v>
      </c>
      <c r="C220" s="124" t="s">
        <v>309</v>
      </c>
      <c r="D220" s="124" t="s">
        <v>398</v>
      </c>
      <c r="E220" s="101" t="s">
        <v>856</v>
      </c>
      <c r="F220" s="101"/>
      <c r="G220" s="103" t="s">
        <v>366</v>
      </c>
      <c r="H220" s="271">
        <v>2503980</v>
      </c>
      <c r="I220" s="272">
        <v>0</v>
      </c>
      <c r="J220" s="272">
        <v>0</v>
      </c>
      <c r="K220" s="272">
        <f t="shared" si="57"/>
        <v>0</v>
      </c>
      <c r="L220" s="272">
        <v>0</v>
      </c>
      <c r="M220" s="272">
        <f t="shared" si="58"/>
        <v>0</v>
      </c>
      <c r="N220" s="272">
        <v>0</v>
      </c>
      <c r="O220" s="273">
        <f t="shared" si="59"/>
        <v>0</v>
      </c>
    </row>
    <row r="221" spans="1:15" s="1" customFormat="1" ht="30" customHeight="1">
      <c r="A221" s="71" t="s">
        <v>392</v>
      </c>
      <c r="B221" s="62" t="s">
        <v>606</v>
      </c>
      <c r="C221" s="62" t="s">
        <v>310</v>
      </c>
      <c r="D221" s="62" t="s">
        <v>854</v>
      </c>
      <c r="E221" s="62" t="s">
        <v>856</v>
      </c>
      <c r="F221" s="103" t="s">
        <v>163</v>
      </c>
      <c r="G221" s="74" t="s">
        <v>383</v>
      </c>
      <c r="H221" s="271">
        <v>0</v>
      </c>
      <c r="I221" s="272">
        <f>SUMIF('[1]Fundo OCC'!$F$6:$F$443,'[1]De Para Fundo'!$F221,'[1]Fundo OCC'!G$6:G$443)</f>
        <v>60000</v>
      </c>
      <c r="J221" s="272">
        <v>12000</v>
      </c>
      <c r="K221" s="272">
        <f t="shared" si="57"/>
        <v>48000</v>
      </c>
      <c r="L221" s="272">
        <f>SUMIF('[1]Fundo OCC'!$F$6:$F$443,'[1]De Para Fundo'!$F221,'[1]Fundo OCC'!M$6:M$443)</f>
        <v>48000</v>
      </c>
      <c r="M221" s="272">
        <f t="shared" si="58"/>
        <v>0</v>
      </c>
      <c r="N221" s="272">
        <v>48000</v>
      </c>
      <c r="O221" s="273">
        <f t="shared" si="59"/>
        <v>0</v>
      </c>
    </row>
    <row r="222" spans="1:15" s="1" customFormat="1" ht="30" customHeight="1">
      <c r="A222" s="129" t="s">
        <v>392</v>
      </c>
      <c r="B222" s="124" t="s">
        <v>320</v>
      </c>
      <c r="C222" s="124" t="s">
        <v>309</v>
      </c>
      <c r="D222" s="124" t="s">
        <v>580</v>
      </c>
      <c r="E222" s="101" t="s">
        <v>400</v>
      </c>
      <c r="F222" s="101" t="s">
        <v>921</v>
      </c>
      <c r="G222" s="103" t="s">
        <v>367</v>
      </c>
      <c r="H222" s="271">
        <v>2034000</v>
      </c>
      <c r="I222" s="272">
        <f>SUMIF('[1]Fundo OCC 1'!$F$6:$F$279,'[1]De Para Fundo'!$F222,'[1]Fundo OCC 1'!G$6:G$279)</f>
        <v>6003840</v>
      </c>
      <c r="J222" s="272">
        <v>5947840</v>
      </c>
      <c r="K222" s="272">
        <f t="shared" si="57"/>
        <v>56000</v>
      </c>
      <c r="L222" s="272">
        <f>SUMIF('[1]Fundo OCC 1'!$F$6:$F$279,'[1]De Para Fundo'!$F222,'[1]Fundo OCC 1'!M$6:M$279)</f>
        <v>56000</v>
      </c>
      <c r="M222" s="272">
        <f t="shared" si="58"/>
        <v>0</v>
      </c>
      <c r="N222" s="272">
        <v>56000</v>
      </c>
      <c r="O222" s="273">
        <f t="shared" si="59"/>
        <v>0</v>
      </c>
    </row>
    <row r="223" spans="1:15" s="1" customFormat="1" ht="15" customHeight="1" thickBot="1">
      <c r="A223" s="148"/>
      <c r="B223" s="149"/>
      <c r="C223" s="149"/>
      <c r="D223" s="149"/>
      <c r="E223" s="149"/>
      <c r="F223" s="149"/>
      <c r="G223" s="149"/>
      <c r="H223" s="150"/>
      <c r="I223" s="150"/>
      <c r="J223" s="150"/>
      <c r="K223" s="150"/>
      <c r="L223" s="150"/>
      <c r="M223" s="150"/>
      <c r="N223" s="150"/>
      <c r="O223" s="151"/>
    </row>
    <row r="224" spans="1:15" s="1" customFormat="1" ht="27" thickTop="1">
      <c r="A224" s="106"/>
      <c r="B224" s="106"/>
      <c r="C224" s="106"/>
      <c r="D224" s="106"/>
      <c r="E224" s="106"/>
      <c r="F224" s="106"/>
      <c r="G224" s="106"/>
      <c r="H224" s="106"/>
      <c r="I224" s="97"/>
      <c r="J224" s="97"/>
      <c r="K224" s="97"/>
      <c r="L224" s="97"/>
      <c r="M224" s="97"/>
      <c r="N224" s="97"/>
      <c r="O224" s="97"/>
    </row>
    <row r="225" spans="1:15" s="1" customFormat="1" ht="26.25">
      <c r="A225" s="106"/>
      <c r="B225" s="106"/>
      <c r="C225" s="106"/>
      <c r="D225" s="106"/>
      <c r="E225" s="106"/>
      <c r="F225" s="106"/>
      <c r="G225" s="107"/>
      <c r="H225" s="107"/>
      <c r="I225" s="97"/>
      <c r="J225" s="284"/>
      <c r="K225" s="97"/>
      <c r="L225" s="97"/>
      <c r="M225" s="97"/>
      <c r="N225" s="97"/>
      <c r="O225" s="97"/>
    </row>
    <row r="226" spans="1:15" s="1" customFormat="1" ht="25.5">
      <c r="A226" s="107"/>
      <c r="B226" s="107"/>
      <c r="C226" s="107"/>
      <c r="D226" s="107"/>
      <c r="E226" s="107"/>
      <c r="F226" s="107"/>
      <c r="G226" s="107"/>
      <c r="H226" s="107"/>
      <c r="I226" s="97"/>
      <c r="J226" s="97"/>
      <c r="K226" s="97"/>
      <c r="L226" s="97"/>
      <c r="M226" s="97"/>
      <c r="N226" s="97"/>
      <c r="O226" s="97"/>
    </row>
    <row r="227" spans="1:15" s="1" customFormat="1" ht="25.5">
      <c r="A227" s="107"/>
      <c r="B227" s="107"/>
      <c r="C227" s="107"/>
      <c r="D227" s="107"/>
      <c r="E227" s="107"/>
      <c r="F227" s="107"/>
      <c r="G227" s="107"/>
      <c r="H227" s="107"/>
      <c r="I227" s="97"/>
      <c r="J227" s="97"/>
      <c r="K227" s="97"/>
      <c r="L227" s="97"/>
      <c r="M227" s="97"/>
      <c r="N227" s="97"/>
      <c r="O227" s="97"/>
    </row>
    <row r="228" spans="1:15" s="1" customFormat="1" ht="25.5">
      <c r="A228" s="107"/>
      <c r="B228" s="107"/>
      <c r="C228" s="107"/>
      <c r="D228" s="107"/>
      <c r="E228" s="107"/>
      <c r="F228" s="107"/>
      <c r="G228" s="107"/>
      <c r="H228" s="107"/>
      <c r="I228" s="97"/>
      <c r="J228" s="97"/>
      <c r="K228" s="97"/>
      <c r="L228" s="97"/>
      <c r="M228" s="97"/>
      <c r="N228" s="97"/>
      <c r="O228" s="97"/>
    </row>
    <row r="229" spans="1:15" s="1" customFormat="1" ht="25.5">
      <c r="A229" s="107"/>
      <c r="B229" s="107"/>
      <c r="C229" s="107"/>
      <c r="D229" s="107"/>
      <c r="E229" s="107"/>
      <c r="F229" s="107"/>
      <c r="G229" s="107"/>
      <c r="H229" s="107"/>
      <c r="I229" s="97"/>
      <c r="J229" s="97"/>
      <c r="K229" s="97"/>
      <c r="L229" s="97"/>
      <c r="M229" s="97"/>
      <c r="N229" s="97"/>
      <c r="O229" s="97"/>
    </row>
    <row r="230" spans="1:15" s="1" customFormat="1" ht="25.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97"/>
    </row>
    <row r="231" spans="1:15" s="1" customFormat="1" ht="25.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97"/>
    </row>
    <row r="232" spans="1:15" s="1" customFormat="1" ht="25.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97"/>
    </row>
    <row r="233" spans="1:15" s="1" customFormat="1" ht="25.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97"/>
    </row>
    <row r="234" spans="1:15" s="1" customFormat="1" ht="25.5">
      <c r="A234" s="107" t="s">
        <v>368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97"/>
    </row>
    <row r="235" spans="1:15" s="1" customFormat="1" ht="25.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97"/>
    </row>
    <row r="236" spans="1:15" s="1" customFormat="1" ht="25.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97"/>
    </row>
    <row r="237" spans="1:15" s="1" customFormat="1" ht="25.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97"/>
    </row>
    <row r="238" spans="1:15" s="1" customFormat="1" ht="25.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97"/>
    </row>
    <row r="239" spans="1:15" s="1" customFormat="1" ht="25.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97"/>
    </row>
    <row r="240" spans="1:15" s="1" customFormat="1" ht="25.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97"/>
    </row>
    <row r="241" spans="1:15" s="1" customFormat="1" ht="25.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97"/>
    </row>
    <row r="242" spans="1:15" s="1" customFormat="1" ht="25.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97"/>
    </row>
    <row r="243" spans="1:15" s="1" customFormat="1" ht="25.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97"/>
    </row>
    <row r="244" spans="1:15" s="1" customFormat="1" ht="25.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97"/>
    </row>
    <row r="245" spans="1:15" s="1" customFormat="1" ht="25.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97"/>
    </row>
    <row r="246" spans="1:15" s="1" customFormat="1" ht="25.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97"/>
    </row>
    <row r="247" spans="1:15" s="1" customFormat="1" ht="25.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97"/>
    </row>
    <row r="248" spans="1:15" s="1" customFormat="1" ht="25.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97"/>
    </row>
    <row r="249" spans="1:15" s="1" customFormat="1" ht="25.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97"/>
    </row>
    <row r="250" spans="1:15" s="1" customFormat="1" ht="25.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97"/>
    </row>
    <row r="251" spans="1:15" s="1" customFormat="1" ht="25.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97"/>
    </row>
    <row r="252" spans="1:15" s="1" customFormat="1" ht="25.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97"/>
    </row>
    <row r="253" spans="1:15" s="1" customFormat="1" ht="25.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97"/>
    </row>
    <row r="254" spans="1:15" s="1" customFormat="1" ht="25.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97"/>
    </row>
    <row r="255" spans="1:15" s="1" customFormat="1" ht="25.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97"/>
    </row>
    <row r="256" spans="1:15" s="1" customFormat="1" ht="25.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97"/>
    </row>
    <row r="257" spans="1:15" s="1" customFormat="1" ht="25.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97"/>
    </row>
    <row r="258" spans="1:15" s="1" customFormat="1" ht="25.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97"/>
    </row>
    <row r="259" spans="1:15" s="1" customFormat="1" ht="25.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97"/>
    </row>
    <row r="260" spans="1:15" s="1" customFormat="1" ht="25.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97"/>
    </row>
    <row r="261" spans="1:15" s="1" customFormat="1" ht="25.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97"/>
    </row>
    <row r="262" spans="1:15" s="1" customFormat="1" ht="25.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97"/>
    </row>
    <row r="263" spans="1:15" s="1" customFormat="1" ht="25.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97"/>
    </row>
    <row r="264" spans="1:15" s="1" customFormat="1" ht="25.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97"/>
    </row>
    <row r="265" spans="1:15" s="1" customFormat="1" ht="25.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97"/>
    </row>
    <row r="266" spans="1:15" s="1" customFormat="1" ht="25.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97"/>
    </row>
    <row r="267" spans="1:15" s="1" customFormat="1" ht="25.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97"/>
    </row>
    <row r="268" spans="1:15" s="1" customFormat="1" ht="25.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97"/>
    </row>
    <row r="269" spans="1:15" s="1" customFormat="1" ht="25.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97"/>
    </row>
    <row r="270" spans="1:15" s="1" customFormat="1" ht="25.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97"/>
    </row>
    <row r="271" spans="1:15" s="1" customFormat="1" ht="25.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97"/>
    </row>
    <row r="272" spans="1:15" s="1" customFormat="1" ht="25.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97"/>
    </row>
    <row r="273" spans="1:15" s="1" customFormat="1" ht="25.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97"/>
    </row>
    <row r="274" spans="1:15" s="1" customFormat="1" ht="25.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97"/>
    </row>
    <row r="275" spans="1:15" s="1" customFormat="1" ht="25.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97"/>
    </row>
    <row r="276" spans="1:15" s="1" customFormat="1" ht="25.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97"/>
    </row>
    <row r="277" spans="1:15" s="1" customFormat="1" ht="25.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97"/>
    </row>
    <row r="278" spans="1:15" s="1" customFormat="1" ht="25.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97"/>
    </row>
    <row r="279" spans="1:15" s="1" customFormat="1" ht="25.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97"/>
    </row>
    <row r="280" spans="1:15" s="1" customFormat="1" ht="25.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97"/>
    </row>
    <row r="281" spans="1:15" s="1" customFormat="1" ht="25.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97"/>
    </row>
    <row r="282" spans="1:15" s="1" customFormat="1" ht="25.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97"/>
    </row>
    <row r="283" spans="1:15" s="1" customFormat="1" ht="25.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97"/>
    </row>
    <row r="284" spans="1:15" s="1" customFormat="1" ht="25.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97"/>
    </row>
    <row r="285" spans="1:15" s="1" customFormat="1" ht="25.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97"/>
    </row>
    <row r="286" spans="1:15" s="1" customFormat="1" ht="25.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97"/>
    </row>
    <row r="287" spans="1:15" s="1" customFormat="1" ht="25.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97"/>
    </row>
    <row r="288" spans="1:15" s="1" customFormat="1" ht="25.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97"/>
    </row>
    <row r="289" spans="1:15" s="1" customFormat="1" ht="25.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97"/>
    </row>
    <row r="290" spans="1:15" s="1" customFormat="1" ht="25.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97"/>
    </row>
    <row r="291" spans="1:15" s="1" customFormat="1" ht="25.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97"/>
    </row>
    <row r="292" spans="1:15" s="1" customFormat="1" ht="25.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97"/>
    </row>
    <row r="293" spans="1:15" s="1" customFormat="1" ht="25.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97"/>
    </row>
    <row r="294" spans="1:15" s="1" customFormat="1" ht="25.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97"/>
    </row>
    <row r="295" spans="1:15" s="1" customFormat="1" ht="25.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97"/>
    </row>
    <row r="296" spans="1:15" s="1" customFormat="1" ht="25.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97"/>
    </row>
    <row r="297" spans="1:15" s="1" customFormat="1" ht="25.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97"/>
    </row>
    <row r="298" spans="1:15" s="1" customFormat="1" ht="25.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97"/>
    </row>
    <row r="299" spans="1:15" s="1" customFormat="1" ht="25.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97"/>
    </row>
    <row r="300" spans="1:15" s="1" customFormat="1" ht="25.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97"/>
    </row>
    <row r="301" spans="1:15" s="1" customFormat="1" ht="25.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97"/>
    </row>
    <row r="302" spans="1:15" s="1" customFormat="1" ht="25.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97"/>
    </row>
    <row r="303" spans="1:15" s="1" customFormat="1" ht="25.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97"/>
    </row>
    <row r="304" spans="1:15" s="1" customFormat="1" ht="25.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97"/>
    </row>
    <row r="305" spans="1:15" s="1" customFormat="1" ht="25.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97"/>
    </row>
    <row r="306" spans="1:15" s="1" customFormat="1" ht="25.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97"/>
    </row>
    <row r="307" spans="1:15" s="1" customFormat="1" ht="25.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97"/>
    </row>
    <row r="308" spans="1:15" s="1" customFormat="1" ht="25.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97"/>
    </row>
    <row r="309" spans="1:15" s="1" customFormat="1" ht="25.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97"/>
    </row>
    <row r="310" spans="1:15" s="1" customFormat="1" ht="25.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97"/>
    </row>
    <row r="311" spans="1:15" s="1" customFormat="1" ht="25.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97"/>
    </row>
    <row r="312" spans="1:15" s="1" customFormat="1" ht="25.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97"/>
    </row>
    <row r="313" spans="1:15" s="1" customFormat="1" ht="25.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97"/>
    </row>
    <row r="314" spans="1:15" s="1" customFormat="1" ht="25.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97"/>
    </row>
    <row r="315" spans="1:15" s="1" customFormat="1" ht="25.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97"/>
    </row>
    <row r="316" spans="1:15" s="1" customFormat="1" ht="25.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97"/>
    </row>
    <row r="317" spans="1:15" s="1" customFormat="1" ht="25.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97"/>
    </row>
    <row r="318" spans="1:15" s="1" customFormat="1" ht="25.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97"/>
    </row>
    <row r="319" spans="1:15" s="1" customFormat="1" ht="25.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97"/>
    </row>
    <row r="320" spans="1:15" s="1" customFormat="1" ht="25.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97"/>
    </row>
    <row r="321" spans="1:15" s="1" customFormat="1" ht="25.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97"/>
    </row>
    <row r="322" spans="1:15" s="1" customFormat="1" ht="25.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97"/>
    </row>
    <row r="323" spans="1:15" s="1" customFormat="1" ht="25.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97"/>
    </row>
    <row r="324" spans="1:15" s="1" customFormat="1" ht="25.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97"/>
    </row>
    <row r="325" spans="1:15" s="1" customFormat="1" ht="25.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97"/>
    </row>
    <row r="326" spans="1:15" s="1" customFormat="1" ht="25.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97"/>
    </row>
    <row r="327" spans="1:15" s="1" customFormat="1" ht="25.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97"/>
    </row>
    <row r="328" spans="1:15" s="1" customFormat="1" ht="25.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97"/>
    </row>
    <row r="329" spans="1:15" s="1" customFormat="1" ht="25.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97"/>
    </row>
    <row r="330" spans="1:15" s="1" customFormat="1" ht="25.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97"/>
    </row>
    <row r="331" spans="1:15" s="1" customFormat="1" ht="25.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97"/>
    </row>
    <row r="332" spans="1:15" s="1" customFormat="1" ht="25.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97"/>
    </row>
    <row r="333" spans="1:15" s="1" customFormat="1" ht="25.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97"/>
    </row>
    <row r="334" spans="1:15" s="1" customFormat="1" ht="25.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97"/>
    </row>
    <row r="335" spans="1:15" s="1" customFormat="1" ht="25.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97"/>
    </row>
    <row r="336" spans="1:15" s="1" customFormat="1" ht="25.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97"/>
    </row>
    <row r="337" spans="1:15" s="1" customFormat="1" ht="25.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97"/>
    </row>
    <row r="338" spans="1:15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0"/>
    </row>
    <row r="339" spans="1:15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0"/>
    </row>
    <row r="340" spans="1:15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0"/>
    </row>
    <row r="341" spans="1:15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0"/>
    </row>
    <row r="342" spans="1:15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0"/>
    </row>
    <row r="343" spans="1:15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0"/>
    </row>
    <row r="344" spans="1:15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0"/>
    </row>
    <row r="345" spans="1:15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0"/>
    </row>
    <row r="346" spans="1:15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0"/>
    </row>
    <row r="347" spans="1:15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0"/>
    </row>
    <row r="348" spans="1:15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0"/>
    </row>
    <row r="349" spans="1:15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0"/>
    </row>
    <row r="350" spans="1:15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0"/>
    </row>
    <row r="351" spans="1:15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0"/>
    </row>
    <row r="352" spans="1:15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0"/>
    </row>
    <row r="353" spans="1:15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0"/>
    </row>
    <row r="354" spans="1:15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0"/>
    </row>
    <row r="355" spans="1:15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0"/>
    </row>
    <row r="356" spans="1:15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0"/>
    </row>
    <row r="357" spans="1:15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0"/>
    </row>
    <row r="358" spans="1:15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0"/>
    </row>
    <row r="359" spans="1:15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0"/>
    </row>
    <row r="360" spans="1:15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0"/>
    </row>
    <row r="361" spans="1:15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0"/>
    </row>
    <row r="362" spans="1:15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0"/>
    </row>
    <row r="363" spans="1:15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0"/>
    </row>
    <row r="364" spans="1:15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0"/>
    </row>
    <row r="365" spans="1:15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0"/>
    </row>
    <row r="366" spans="1:15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0"/>
    </row>
    <row r="367" spans="1:15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0"/>
    </row>
    <row r="368" spans="1:15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0"/>
    </row>
    <row r="369" spans="1:15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0"/>
    </row>
    <row r="370" spans="1:15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0"/>
    </row>
    <row r="371" spans="1:15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0"/>
    </row>
    <row r="372" spans="1:15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0"/>
    </row>
    <row r="373" spans="1:15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0"/>
    </row>
    <row r="374" spans="1:15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0"/>
    </row>
    <row r="375" spans="1:15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0"/>
    </row>
    <row r="376" spans="1:15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0"/>
    </row>
    <row r="377" spans="1:15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0"/>
    </row>
    <row r="378" spans="1:15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0"/>
    </row>
    <row r="379" spans="1:15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0"/>
    </row>
    <row r="380" spans="1:15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0"/>
    </row>
    <row r="381" spans="1:15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0"/>
    </row>
    <row r="382" spans="1:15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0"/>
    </row>
    <row r="383" spans="1:15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0"/>
    </row>
    <row r="384" spans="1:15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0"/>
    </row>
    <row r="385" spans="1:15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0"/>
    </row>
    <row r="386" spans="1:15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0"/>
    </row>
    <row r="387" spans="1:15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0"/>
    </row>
    <row r="388" spans="1:15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0"/>
    </row>
    <row r="389" spans="1:15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0"/>
    </row>
    <row r="390" spans="1:15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0"/>
    </row>
    <row r="391" spans="1:15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0"/>
    </row>
    <row r="392" spans="1:15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0"/>
    </row>
    <row r="393" spans="1:15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0"/>
    </row>
    <row r="394" spans="1:15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0"/>
    </row>
    <row r="395" spans="1:15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0"/>
    </row>
    <row r="396" spans="1:15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0"/>
    </row>
    <row r="397" spans="1:15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0"/>
    </row>
    <row r="398" spans="1:15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0"/>
    </row>
    <row r="399" spans="1:15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0"/>
    </row>
    <row r="400" spans="1:15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0"/>
    </row>
    <row r="401" spans="1:15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0"/>
    </row>
    <row r="402" spans="1:15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0"/>
    </row>
    <row r="403" spans="1:15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0"/>
    </row>
    <row r="404" spans="1:15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0"/>
    </row>
    <row r="405" spans="1:15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0"/>
    </row>
    <row r="406" spans="1:15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0"/>
    </row>
    <row r="407" spans="1:15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0"/>
    </row>
    <row r="408" spans="1:15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0"/>
    </row>
    <row r="409" spans="1:15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0"/>
    </row>
    <row r="410" spans="1:15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0"/>
    </row>
    <row r="411" spans="1:15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0"/>
    </row>
    <row r="412" spans="1:15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0"/>
    </row>
    <row r="413" spans="1:15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0"/>
    </row>
    <row r="414" spans="1:15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0"/>
    </row>
    <row r="415" spans="1:15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0"/>
    </row>
    <row r="416" spans="1:15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0"/>
    </row>
    <row r="417" spans="1:15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0"/>
    </row>
    <row r="418" spans="1:15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0"/>
    </row>
    <row r="419" spans="1:15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0"/>
    </row>
    <row r="420" spans="1:15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0"/>
    </row>
    <row r="421" spans="1:15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0"/>
    </row>
    <row r="422" spans="1:15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0"/>
    </row>
    <row r="423" spans="1:15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0"/>
    </row>
    <row r="424" spans="1:15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0"/>
    </row>
    <row r="425" spans="1:15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0"/>
    </row>
  </sheetData>
  <mergeCells count="9">
    <mergeCell ref="A3:O3"/>
    <mergeCell ref="I8:O8"/>
    <mergeCell ref="A5:G5"/>
    <mergeCell ref="G8:G10"/>
    <mergeCell ref="A8:E10"/>
    <mergeCell ref="A7:G7"/>
    <mergeCell ref="L9:L10"/>
    <mergeCell ref="M9:M10"/>
    <mergeCell ref="I9:I10"/>
  </mergeCells>
  <printOptions horizontalCentered="1"/>
  <pageMargins left="0" right="0" top="0.3937007874015748" bottom="0.5905511811023623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78"/>
  <sheetViews>
    <sheetView tabSelected="1" zoomScale="25" zoomScaleNormal="25" workbookViewId="0" topLeftCell="G79">
      <selection activeCell="K83" sqref="K83"/>
    </sheetView>
  </sheetViews>
  <sheetFormatPr defaultColWidth="9.140625" defaultRowHeight="12.75"/>
  <cols>
    <col min="1" max="1" width="19.00390625" style="180" customWidth="1"/>
    <col min="2" max="2" width="195.7109375" style="180" customWidth="1"/>
    <col min="3" max="10" width="71.7109375" style="180" customWidth="1"/>
    <col min="11" max="11" width="31.00390625" style="180" customWidth="1"/>
    <col min="12" max="12" width="30.421875" style="180" customWidth="1"/>
    <col min="13" max="13" width="31.57421875" style="180" customWidth="1"/>
    <col min="14" max="14" width="6.8515625" style="180" customWidth="1"/>
    <col min="15" max="17" width="6.28125" style="180" customWidth="1"/>
    <col min="18" max="18" width="55.00390625" style="182" customWidth="1"/>
    <col min="19" max="19" width="51.00390625" style="182" bestFit="1" customWidth="1"/>
    <col min="20" max="20" width="51.00390625" style="180" bestFit="1" customWidth="1"/>
    <col min="21" max="16384" width="11.421875" style="180" customWidth="1"/>
  </cols>
  <sheetData>
    <row r="1" spans="1:13" ht="45" customHeight="1">
      <c r="A1" s="177" t="s">
        <v>109</v>
      </c>
      <c r="B1" s="178"/>
      <c r="C1" s="179"/>
      <c r="M1" s="181"/>
    </row>
    <row r="2" spans="1:13" ht="45" customHeight="1">
      <c r="A2" s="177" t="s">
        <v>110</v>
      </c>
      <c r="B2" s="178"/>
      <c r="C2" s="179"/>
      <c r="M2" s="183"/>
    </row>
    <row r="3" spans="1:3" ht="45" customHeight="1">
      <c r="A3" s="177" t="s">
        <v>111</v>
      </c>
      <c r="B3" s="178"/>
      <c r="C3" s="179"/>
    </row>
    <row r="4" spans="1:3" ht="45" customHeight="1">
      <c r="A4" s="177" t="s">
        <v>540</v>
      </c>
      <c r="B4" s="178"/>
      <c r="C4" s="179"/>
    </row>
    <row r="5" spans="2:3" ht="18" customHeight="1">
      <c r="B5" s="184"/>
      <c r="C5" s="184"/>
    </row>
    <row r="6" spans="2:3" ht="24.75" customHeight="1">
      <c r="B6" s="184"/>
      <c r="C6" s="184"/>
    </row>
    <row r="7" spans="1:13" ht="60" customHeight="1">
      <c r="A7" s="307" t="s">
        <v>632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</row>
    <row r="8" spans="1:20" ht="24.75" customHeight="1">
      <c r="A8" s="257"/>
      <c r="B8" s="258"/>
      <c r="C8" s="258"/>
      <c r="D8" s="259"/>
      <c r="E8" s="259"/>
      <c r="F8" s="259"/>
      <c r="G8" s="259"/>
      <c r="H8" s="259"/>
      <c r="I8" s="259"/>
      <c r="J8" s="257"/>
      <c r="K8" s="257"/>
      <c r="L8" s="257"/>
      <c r="M8" s="257"/>
      <c r="N8" s="257"/>
      <c r="O8" s="257"/>
      <c r="P8" s="257"/>
      <c r="Q8" s="257"/>
      <c r="R8" s="260"/>
      <c r="S8" s="260"/>
      <c r="T8" s="257"/>
    </row>
    <row r="9" spans="1:13" ht="46.5" customHeight="1">
      <c r="A9" s="185"/>
      <c r="B9" s="186" t="s">
        <v>633</v>
      </c>
      <c r="C9" s="187"/>
      <c r="D9" s="188"/>
      <c r="E9" s="188"/>
      <c r="F9" s="188"/>
      <c r="G9" s="188"/>
      <c r="H9" s="188"/>
      <c r="I9" s="189"/>
      <c r="J9" s="190"/>
      <c r="K9" s="185"/>
      <c r="L9" s="185"/>
      <c r="M9" s="185"/>
    </row>
    <row r="10" spans="1:13" ht="6" customHeight="1">
      <c r="A10" s="185"/>
      <c r="B10" s="191"/>
      <c r="C10" s="192"/>
      <c r="D10" s="188"/>
      <c r="E10" s="188"/>
      <c r="F10" s="188"/>
      <c r="G10" s="188"/>
      <c r="H10" s="188"/>
      <c r="I10" s="188"/>
      <c r="J10" s="185"/>
      <c r="K10" s="185"/>
      <c r="L10" s="185"/>
      <c r="M10" s="185"/>
    </row>
    <row r="11" spans="1:13" ht="46.5" customHeight="1">
      <c r="A11" s="185"/>
      <c r="B11" s="255"/>
      <c r="C11" s="187"/>
      <c r="D11" s="193"/>
      <c r="E11" s="193"/>
      <c r="F11" s="193"/>
      <c r="G11" s="193"/>
      <c r="H11" s="194"/>
      <c r="I11" s="194"/>
      <c r="J11" s="185"/>
      <c r="K11" s="185"/>
      <c r="L11" s="195"/>
      <c r="M11" s="185"/>
    </row>
    <row r="12" spans="1:13" ht="54.75" customHeight="1" thickBot="1">
      <c r="A12" s="185"/>
      <c r="B12" s="256" t="str">
        <f>+'De Para Anss '!A6</f>
        <v>Posição: DEZEMBRO 2002 ( FECHADO )</v>
      </c>
      <c r="C12" s="196"/>
      <c r="D12" s="197"/>
      <c r="E12" s="197"/>
      <c r="F12" s="197"/>
      <c r="G12" s="197"/>
      <c r="H12" s="198"/>
      <c r="I12" s="198"/>
      <c r="J12" s="199"/>
      <c r="K12" s="185"/>
      <c r="L12" s="185"/>
      <c r="M12" s="200" t="s">
        <v>369</v>
      </c>
    </row>
    <row r="13" spans="1:13" ht="60" customHeight="1" thickBot="1">
      <c r="A13" s="201"/>
      <c r="B13" s="336" t="s">
        <v>384</v>
      </c>
      <c r="C13" s="202" t="s">
        <v>378</v>
      </c>
      <c r="D13" s="310" t="s">
        <v>634</v>
      </c>
      <c r="E13" s="311"/>
      <c r="F13" s="311"/>
      <c r="G13" s="311"/>
      <c r="H13" s="311"/>
      <c r="I13" s="311"/>
      <c r="J13" s="311"/>
      <c r="K13" s="203" t="s">
        <v>635</v>
      </c>
      <c r="L13" s="203" t="s">
        <v>635</v>
      </c>
      <c r="M13" s="204" t="s">
        <v>635</v>
      </c>
    </row>
    <row r="14" spans="1:13" ht="60" customHeight="1" thickBot="1">
      <c r="A14" s="205"/>
      <c r="B14" s="337"/>
      <c r="C14" s="206">
        <v>2001</v>
      </c>
      <c r="D14" s="207" t="s">
        <v>636</v>
      </c>
      <c r="E14" s="206" t="s">
        <v>646</v>
      </c>
      <c r="F14" s="206" t="s">
        <v>651</v>
      </c>
      <c r="G14" s="206" t="s">
        <v>609</v>
      </c>
      <c r="H14" s="206" t="s">
        <v>610</v>
      </c>
      <c r="I14" s="206" t="s">
        <v>650</v>
      </c>
      <c r="J14" s="207" t="s">
        <v>637</v>
      </c>
      <c r="K14" s="208" t="s">
        <v>638</v>
      </c>
      <c r="L14" s="208" t="s">
        <v>639</v>
      </c>
      <c r="M14" s="207" t="s">
        <v>611</v>
      </c>
    </row>
    <row r="15" spans="1:13" ht="7.5" customHeight="1">
      <c r="A15" s="209"/>
      <c r="B15" s="210"/>
      <c r="C15" s="211"/>
      <c r="D15" s="212"/>
      <c r="E15" s="212"/>
      <c r="F15" s="212"/>
      <c r="G15" s="212"/>
      <c r="H15" s="212"/>
      <c r="I15" s="210"/>
      <c r="J15" s="210"/>
      <c r="K15" s="210"/>
      <c r="L15" s="210"/>
      <c r="M15" s="213"/>
    </row>
    <row r="16" spans="1:18" ht="90" customHeight="1">
      <c r="A16" s="243">
        <v>1</v>
      </c>
      <c r="B16" s="215" t="s">
        <v>640</v>
      </c>
      <c r="C16" s="216">
        <f aca="true" t="shared" si="0" ref="C16:J16">SUM(C17:C19)</f>
        <v>5133595554</v>
      </c>
      <c r="D16" s="216">
        <f t="shared" si="0"/>
        <v>5943331854</v>
      </c>
      <c r="E16" s="216">
        <f t="shared" si="0"/>
        <v>0</v>
      </c>
      <c r="F16" s="216">
        <f t="shared" si="0"/>
        <v>5943331854</v>
      </c>
      <c r="G16" s="216">
        <f t="shared" si="0"/>
        <v>5837320261</v>
      </c>
      <c r="H16" s="216">
        <f t="shared" si="0"/>
        <v>5751259034</v>
      </c>
      <c r="I16" s="216">
        <f t="shared" si="0"/>
        <v>86061227</v>
      </c>
      <c r="J16" s="216">
        <f t="shared" si="0"/>
        <v>106011593</v>
      </c>
      <c r="K16" s="338">
        <f>G16/F16%</f>
        <v>98.21629356051099</v>
      </c>
      <c r="L16" s="338">
        <f>H16/F16%</f>
        <v>96.76826358146684</v>
      </c>
      <c r="M16" s="339">
        <f>J16/F16%</f>
        <v>1.7837064394890174</v>
      </c>
      <c r="N16" s="217"/>
      <c r="R16" s="218"/>
    </row>
    <row r="17" spans="1:18" ht="69.75" customHeight="1">
      <c r="A17" s="219">
        <v>2</v>
      </c>
      <c r="B17" s="220" t="s">
        <v>641</v>
      </c>
      <c r="C17" s="221">
        <f>'De Para Anss '!H16+'De Para Anvs'!H19+'De Para Fiocruz'!H16+'De Para Fiocruz'!H18+'De Para Fiocruz'!H19+'De Para Fiocruz'!H20+'De Para Fiocruz'!H21+'De Para Fiocruz'!H22+'De Para Funasa'!I19+'De Para Funasa'!I20+'De Para Funasa'!I21+'De Para Funasa'!I22+'De Para Funasa'!I23+'De Para Funasa'!I24+'De Para Fundo'!H18+'De Para Fundo'!H20+'De Para Fundo'!H21+'De Para Fundo'!H22+'De Para Fundo'!H23+'De Para Fundo'!H24</f>
        <v>2628477874</v>
      </c>
      <c r="D17" s="221">
        <f>'De Para Anss '!I16+'De Para Anvs'!I19+'De Para Fiocruz'!I16+'De Para Fiocruz'!I18+'De Para Fiocruz'!I19+'De Para Fiocruz'!I20+'De Para Fiocruz'!I21+'De Para Fiocruz'!I22+'De Para Funasa'!J19+'De Para Funasa'!J20+'De Para Funasa'!J21+'De Para Funasa'!J22+'De Para Funasa'!J23+'De Para Funasa'!J24+'De Para Fundo'!I18+'De Para Fundo'!I20+'De Para Fundo'!I21+'De Para Fundo'!I22+'De Para Fundo'!I23+'De Para Fundo'!I24</f>
        <v>2983961018</v>
      </c>
      <c r="E17" s="221">
        <f>'De Para Anss '!J16+'De Para Anvs'!J19+'De Para Fiocruz'!J16+'De Para Fiocruz'!J18+'De Para Fiocruz'!J19+'De Para Fiocruz'!J20+'De Para Fiocruz'!J21+'De Para Fiocruz'!J22+'De Para Funasa'!K19+'De Para Funasa'!K20+'De Para Funasa'!K21+'De Para Funasa'!K22+'De Para Funasa'!K23+'De Para Funasa'!K24+'De Para Fundo'!J18+'De Para Fundo'!J20+'De Para Fundo'!J21+'De Para Fundo'!J22+'De Para Fundo'!J23+'De Para Fundo'!J24</f>
        <v>0</v>
      </c>
      <c r="F17" s="221">
        <f>'De Para Anss '!K16+'De Para Anvs'!K19+'De Para Fiocruz'!K16+'De Para Fiocruz'!K18+'De Para Fiocruz'!K19+'De Para Fiocruz'!K20+'De Para Fiocruz'!K21+'De Para Fiocruz'!K22+'De Para Funasa'!L19+'De Para Funasa'!L20+'De Para Funasa'!L21+'De Para Funasa'!L22+'De Para Funasa'!L23+'De Para Funasa'!L24+'De Para Fundo'!K18+'De Para Fundo'!K20+'De Para Fundo'!K21+'De Para Fundo'!K22+'De Para Fundo'!K23+'De Para Fundo'!K24</f>
        <v>2983961018</v>
      </c>
      <c r="G17" s="221">
        <f>'De Para Anss '!L16+'De Para Anvs'!L19+'De Para Fiocruz'!L16+'De Para Fiocruz'!L18+'De Para Fiocruz'!L19+'De Para Fiocruz'!L20+'De Para Fiocruz'!L21+'De Para Fiocruz'!L22+'De Para Funasa'!M19+'De Para Funasa'!M20+'De Para Funasa'!M21+'De Para Funasa'!M22+'De Para Funasa'!M23+'De Para Funasa'!M24+'De Para Fundo'!L18+'De Para Fundo'!L20+'De Para Fundo'!L21+'De Para Fundo'!L22+'De Para Fundo'!L23+'De Para Fundo'!L24</f>
        <v>2973924597</v>
      </c>
      <c r="H17" s="221">
        <f>'De Para Anss '!M16+'De Para Anvs'!M19+'De Para Fiocruz'!M16+'De Para Fiocruz'!M18+'De Para Fiocruz'!M19+'De Para Fiocruz'!M20+'De Para Fiocruz'!M21+'De Para Fiocruz'!M22+'De Para Funasa'!N19+'De Para Funasa'!N20+'De Para Funasa'!N21+'De Para Funasa'!N22+'De Para Funasa'!N23+'De Para Funasa'!N24+'De Para Fundo'!M18+'De Para Fundo'!M20+'De Para Fundo'!M21+'De Para Fundo'!M22+'De Para Fundo'!M23+'De Para Fundo'!M24</f>
        <v>2888564348</v>
      </c>
      <c r="I17" s="221">
        <f>'De Para Anss '!N16+'De Para Anvs'!N19+'De Para Fiocruz'!N16+'De Para Fiocruz'!N18+'De Para Fiocruz'!N19+'De Para Fiocruz'!N20+'De Para Fiocruz'!N21+'De Para Fiocruz'!N22+'De Para Funasa'!O19+'De Para Funasa'!O20+'De Para Funasa'!O21+'De Para Funasa'!O22+'De Para Funasa'!O23+'De Para Funasa'!O24+'De Para Fundo'!N18+'De Para Fundo'!N20+'De Para Fundo'!N21+'De Para Fundo'!N22+'De Para Fundo'!N23+'De Para Fundo'!N24</f>
        <v>85360249</v>
      </c>
      <c r="J17" s="221">
        <f>'De Para Anss '!O16+'De Para Anvs'!O19+'De Para Fiocruz'!O16+'De Para Fiocruz'!O18+'De Para Fiocruz'!O19+'De Para Fiocruz'!O20+'De Para Fiocruz'!O21+'De Para Fiocruz'!O22+'De Para Funasa'!P19+'De Para Funasa'!P20+'De Para Funasa'!P21+'De Para Funasa'!P22+'De Para Funasa'!P23+'De Para Funasa'!P24+'De Para Fundo'!O18+'De Para Fundo'!O20+'De Para Fundo'!O21+'De Para Fundo'!O22+'De Para Fundo'!O23+'De Para Fundo'!O24</f>
        <v>10036421</v>
      </c>
      <c r="K17" s="222">
        <f aca="true" t="shared" si="1" ref="K17:K80">G17/F17%</f>
        <v>99.66365441976427</v>
      </c>
      <c r="L17" s="222">
        <f aca="true" t="shared" si="2" ref="L17:L80">H17/F17%</f>
        <v>96.80301889252094</v>
      </c>
      <c r="M17" s="223">
        <f aca="true" t="shared" si="3" ref="M17:M80">J17/F17%</f>
        <v>0.3363455802357268</v>
      </c>
      <c r="N17" s="217"/>
      <c r="R17" s="218"/>
    </row>
    <row r="18" spans="1:18" ht="69.75" customHeight="1">
      <c r="A18" s="219">
        <v>3</v>
      </c>
      <c r="B18" s="220" t="s">
        <v>642</v>
      </c>
      <c r="C18" s="221">
        <f>'De Para Anss '!H17+'De Para Anvs'!H17+'De Para Fiocruz'!H15+'De Para Funasa'!I17+'De Para Fundo'!H17</f>
        <v>2269576891</v>
      </c>
      <c r="D18" s="221">
        <f>'De Para Anss '!I17+'De Para Anvs'!I17+'De Para Fiocruz'!I15+'De Para Funasa'!J17+'De Para Fundo'!I17</f>
        <v>2493429529</v>
      </c>
      <c r="E18" s="221">
        <f>'De Para Anss '!J17+'De Para Anvs'!J17+'De Para Fiocruz'!J15+'De Para Funasa'!K17+'De Para Fundo'!J17</f>
        <v>0</v>
      </c>
      <c r="F18" s="221">
        <f>'De Para Anss '!K17+'De Para Anvs'!K17+'De Para Fiocruz'!K15+'De Para Funasa'!L17+'De Para Fundo'!K17</f>
        <v>2493429529</v>
      </c>
      <c r="G18" s="221">
        <f>'De Para Anss '!L17+'De Para Anvs'!L17+'De Para Fiocruz'!L15+'De Para Funasa'!M17+'De Para Fundo'!L17</f>
        <v>2492959309</v>
      </c>
      <c r="H18" s="221">
        <f>'De Para Anss '!M17+'De Para Anvs'!M17+'De Para Fiocruz'!M15+'De Para Funasa'!N17+'De Para Fundo'!M17</f>
        <v>2492258331</v>
      </c>
      <c r="I18" s="221">
        <f>'De Para Anss '!N17+'De Para Anvs'!N17+'De Para Fiocruz'!N15+'De Para Funasa'!O17+'De Para Fundo'!N17</f>
        <v>700978</v>
      </c>
      <c r="J18" s="221">
        <f>'De Para Anss '!O17+'De Para Anvs'!O17+'De Para Fiocruz'!O15+'De Para Funasa'!P17+'De Para Fundo'!O17</f>
        <v>470220</v>
      </c>
      <c r="K18" s="222">
        <f t="shared" si="1"/>
        <v>99.98114163666826</v>
      </c>
      <c r="L18" s="222">
        <f t="shared" si="2"/>
        <v>99.95302863039126</v>
      </c>
      <c r="M18" s="223">
        <f t="shared" si="3"/>
        <v>0.018858363331751494</v>
      </c>
      <c r="N18" s="217"/>
      <c r="R18" s="218"/>
    </row>
    <row r="19" spans="1:19" ht="69.75" customHeight="1">
      <c r="A19" s="214">
        <v>4</v>
      </c>
      <c r="B19" s="220" t="s">
        <v>643</v>
      </c>
      <c r="C19" s="221">
        <f>'De Para Fundo'!H25</f>
        <v>235540789</v>
      </c>
      <c r="D19" s="221">
        <f>'De Para Fundo'!I25</f>
        <v>465941307</v>
      </c>
      <c r="E19" s="221">
        <f>'De Para Fundo'!J25</f>
        <v>0</v>
      </c>
      <c r="F19" s="221">
        <f>'De Para Fundo'!K25</f>
        <v>465941307</v>
      </c>
      <c r="G19" s="221">
        <f>'De Para Fundo'!L25</f>
        <v>370436355</v>
      </c>
      <c r="H19" s="221">
        <f>'De Para Fundo'!M25</f>
        <v>370436355</v>
      </c>
      <c r="I19" s="221">
        <f>'De Para Fundo'!N25</f>
        <v>0</v>
      </c>
      <c r="J19" s="221">
        <f>'De Para Fundo'!O25</f>
        <v>95504952</v>
      </c>
      <c r="K19" s="222">
        <f t="shared" si="1"/>
        <v>79.50279347093817</v>
      </c>
      <c r="L19" s="222">
        <f t="shared" si="2"/>
        <v>79.50279347093817</v>
      </c>
      <c r="M19" s="223">
        <f t="shared" si="3"/>
        <v>20.497206529061824</v>
      </c>
      <c r="N19" s="217"/>
      <c r="R19" s="218"/>
      <c r="S19" s="190"/>
    </row>
    <row r="20" spans="1:18" ht="90" customHeight="1">
      <c r="A20" s="243">
        <v>5</v>
      </c>
      <c r="B20" s="224" t="s">
        <v>644</v>
      </c>
      <c r="C20" s="216">
        <f>SUM(C21:C51)</f>
        <v>18351712097</v>
      </c>
      <c r="D20" s="216">
        <f aca="true" t="shared" si="4" ref="D20:J20">SUM(D21:D51)</f>
        <v>21107937775</v>
      </c>
      <c r="E20" s="216">
        <f t="shared" si="4"/>
        <v>812478350</v>
      </c>
      <c r="F20" s="216">
        <f t="shared" si="4"/>
        <v>20295459425</v>
      </c>
      <c r="G20" s="216">
        <f t="shared" si="4"/>
        <v>20288723089.08</v>
      </c>
      <c r="H20" s="216">
        <f t="shared" si="4"/>
        <v>18965563524.08</v>
      </c>
      <c r="I20" s="216">
        <f t="shared" si="4"/>
        <v>1323159565</v>
      </c>
      <c r="J20" s="216">
        <f t="shared" si="4"/>
        <v>6736335.920000002</v>
      </c>
      <c r="K20" s="338">
        <f t="shared" si="1"/>
        <v>99.96680865518275</v>
      </c>
      <c r="L20" s="338">
        <f t="shared" si="2"/>
        <v>93.44732300426848</v>
      </c>
      <c r="M20" s="339">
        <f t="shared" si="3"/>
        <v>0.033191344817265704</v>
      </c>
      <c r="N20" s="217"/>
      <c r="R20" s="218"/>
    </row>
    <row r="21" spans="1:18" ht="69.75" customHeight="1">
      <c r="A21" s="219">
        <v>6</v>
      </c>
      <c r="B21" s="220" t="s">
        <v>542</v>
      </c>
      <c r="C21" s="221">
        <f>'De Para Fundo'!H28</f>
        <v>169169352</v>
      </c>
      <c r="D21" s="221">
        <f>'De Para Fundo'!I28</f>
        <v>112900000</v>
      </c>
      <c r="E21" s="221">
        <f>'De Para Fundo'!J28</f>
        <v>11154418</v>
      </c>
      <c r="F21" s="221">
        <f>'De Para Fundo'!K28</f>
        <v>101745582</v>
      </c>
      <c r="G21" s="221">
        <f>'De Para Fundo'!L28</f>
        <v>101745582</v>
      </c>
      <c r="H21" s="221">
        <f>'De Para Fundo'!M28</f>
        <v>92721550</v>
      </c>
      <c r="I21" s="221">
        <f>'De Para Fundo'!N28</f>
        <v>9024032</v>
      </c>
      <c r="J21" s="221">
        <f>'De Para Fundo'!O28</f>
        <v>0</v>
      </c>
      <c r="K21" s="222">
        <f t="shared" si="1"/>
        <v>100</v>
      </c>
      <c r="L21" s="222">
        <f t="shared" si="2"/>
        <v>91.13078737905299</v>
      </c>
      <c r="M21" s="223">
        <f t="shared" si="3"/>
        <v>0</v>
      </c>
      <c r="N21" s="217"/>
      <c r="R21" s="218"/>
    </row>
    <row r="22" spans="1:18" ht="69.75" customHeight="1">
      <c r="A22" s="219">
        <v>7</v>
      </c>
      <c r="B22" s="220" t="s">
        <v>543</v>
      </c>
      <c r="C22" s="221">
        <f>'De Para Fundo'!H33</f>
        <v>434114</v>
      </c>
      <c r="D22" s="221">
        <f>'De Para Fundo'!I33</f>
        <v>300000000</v>
      </c>
      <c r="E22" s="221">
        <f>'De Para Fundo'!J33</f>
        <v>148000000</v>
      </c>
      <c r="F22" s="221">
        <f>'De Para Fundo'!K33</f>
        <v>152000000</v>
      </c>
      <c r="G22" s="221">
        <f>'De Para Fundo'!L33</f>
        <v>151999968</v>
      </c>
      <c r="H22" s="221">
        <f>'De Para Fundo'!M33</f>
        <v>118334732</v>
      </c>
      <c r="I22" s="221">
        <f>'De Para Fundo'!N33</f>
        <v>33665236</v>
      </c>
      <c r="J22" s="221">
        <f>'De Para Fundo'!O33</f>
        <v>32</v>
      </c>
      <c r="K22" s="222">
        <f t="shared" si="1"/>
        <v>99.99997894736842</v>
      </c>
      <c r="L22" s="222">
        <f t="shared" si="2"/>
        <v>77.85179736842105</v>
      </c>
      <c r="M22" s="223">
        <f t="shared" si="3"/>
        <v>2.105263157894737E-05</v>
      </c>
      <c r="N22" s="217"/>
      <c r="R22" s="218"/>
    </row>
    <row r="23" spans="1:18" ht="69.75" customHeight="1">
      <c r="A23" s="214">
        <v>8</v>
      </c>
      <c r="B23" s="220" t="s">
        <v>544</v>
      </c>
      <c r="C23" s="221">
        <f>'De Para Fundo'!H35</f>
        <v>96532996</v>
      </c>
      <c r="D23" s="221">
        <f>'De Para Fundo'!I35</f>
        <v>130732290</v>
      </c>
      <c r="E23" s="221">
        <f>'De Para Fundo'!J35</f>
        <v>3356004</v>
      </c>
      <c r="F23" s="221">
        <f>'De Para Fundo'!K35</f>
        <v>127376286</v>
      </c>
      <c r="G23" s="221">
        <f>'De Para Fundo'!L35</f>
        <v>127376286</v>
      </c>
      <c r="H23" s="221">
        <f>'De Para Fundo'!M35</f>
        <v>115968771</v>
      </c>
      <c r="I23" s="221">
        <f>'De Para Fundo'!N35</f>
        <v>11407515</v>
      </c>
      <c r="J23" s="221">
        <f>'De Para Fundo'!O35</f>
        <v>0</v>
      </c>
      <c r="K23" s="222">
        <f t="shared" si="1"/>
        <v>99.99999999999999</v>
      </c>
      <c r="L23" s="222">
        <f t="shared" si="2"/>
        <v>91.04423958475284</v>
      </c>
      <c r="M23" s="223">
        <f t="shared" si="3"/>
        <v>0</v>
      </c>
      <c r="N23" s="217"/>
      <c r="R23" s="218"/>
    </row>
    <row r="24" spans="1:18" ht="69.75" customHeight="1">
      <c r="A24" s="219">
        <v>9</v>
      </c>
      <c r="B24" s="220" t="s">
        <v>545</v>
      </c>
      <c r="C24" s="221">
        <f>'De Para Fundo'!H40</f>
        <v>175556834</v>
      </c>
      <c r="D24" s="221">
        <f>'De Para Fundo'!I40</f>
        <v>199803836</v>
      </c>
      <c r="E24" s="221">
        <f>'De Para Fundo'!J40</f>
        <v>2099612</v>
      </c>
      <c r="F24" s="221">
        <f>'De Para Fundo'!K40</f>
        <v>197704224</v>
      </c>
      <c r="G24" s="221">
        <f>'De Para Fundo'!L40</f>
        <v>197704224</v>
      </c>
      <c r="H24" s="221">
        <f>'De Para Fundo'!M40</f>
        <v>179403345</v>
      </c>
      <c r="I24" s="221">
        <f>'De Para Fundo'!N40</f>
        <v>18300879</v>
      </c>
      <c r="J24" s="221">
        <f>'De Para Fundo'!O40</f>
        <v>0</v>
      </c>
      <c r="K24" s="222">
        <f t="shared" si="1"/>
        <v>100</v>
      </c>
      <c r="L24" s="222">
        <f t="shared" si="2"/>
        <v>90.74330399738956</v>
      </c>
      <c r="M24" s="223">
        <f t="shared" si="3"/>
        <v>0</v>
      </c>
      <c r="N24" s="217"/>
      <c r="R24" s="218"/>
    </row>
    <row r="25" spans="1:18" ht="69.75" customHeight="1">
      <c r="A25" s="219">
        <v>10</v>
      </c>
      <c r="B25" s="220" t="s">
        <v>546</v>
      </c>
      <c r="C25" s="221">
        <f>'De Para Fundo'!H49</f>
        <v>75959494</v>
      </c>
      <c r="D25" s="221">
        <f>'De Para Fundo'!I49</f>
        <v>83500000</v>
      </c>
      <c r="E25" s="221">
        <f>'De Para Fundo'!J49</f>
        <v>45013</v>
      </c>
      <c r="F25" s="221">
        <f>'De Para Fundo'!K49</f>
        <v>83454987</v>
      </c>
      <c r="G25" s="221">
        <f>'De Para Fundo'!L49</f>
        <v>83454987</v>
      </c>
      <c r="H25" s="221">
        <f>'De Para Fundo'!M49</f>
        <v>75265787</v>
      </c>
      <c r="I25" s="221">
        <f>'De Para Fundo'!N49</f>
        <v>8189200</v>
      </c>
      <c r="J25" s="221">
        <f>'De Para Fundo'!O49</f>
        <v>0</v>
      </c>
      <c r="K25" s="222">
        <f t="shared" si="1"/>
        <v>100</v>
      </c>
      <c r="L25" s="222">
        <f t="shared" si="2"/>
        <v>90.18728503306819</v>
      </c>
      <c r="M25" s="223">
        <f t="shared" si="3"/>
        <v>0</v>
      </c>
      <c r="N25" s="217"/>
      <c r="R25" s="218"/>
    </row>
    <row r="26" spans="1:18" ht="69.75" customHeight="1">
      <c r="A26" s="214">
        <v>11</v>
      </c>
      <c r="B26" s="220" t="s">
        <v>547</v>
      </c>
      <c r="C26" s="221">
        <f>'De Para Fundo'!H51</f>
        <v>244979000</v>
      </c>
      <c r="D26" s="221">
        <f>'De Para Fundo'!I51</f>
        <v>269500000</v>
      </c>
      <c r="E26" s="221">
        <f>'De Para Fundo'!J51</f>
        <v>0</v>
      </c>
      <c r="F26" s="221">
        <f>'De Para Fundo'!K51</f>
        <v>269500000</v>
      </c>
      <c r="G26" s="221">
        <f>'De Para Fundo'!L51</f>
        <v>269500000</v>
      </c>
      <c r="H26" s="221">
        <f>'De Para Fundo'!M51</f>
        <v>269500000</v>
      </c>
      <c r="I26" s="221">
        <f>'De Para Fundo'!N51</f>
        <v>0</v>
      </c>
      <c r="J26" s="221">
        <f>'De Para Fundo'!O51</f>
        <v>0</v>
      </c>
      <c r="K26" s="222">
        <f t="shared" si="1"/>
        <v>100</v>
      </c>
      <c r="L26" s="222">
        <f t="shared" si="2"/>
        <v>100</v>
      </c>
      <c r="M26" s="223">
        <f t="shared" si="3"/>
        <v>0</v>
      </c>
      <c r="N26" s="217"/>
      <c r="R26" s="218"/>
    </row>
    <row r="27" spans="1:18" ht="69.75" customHeight="1">
      <c r="A27" s="219">
        <v>12</v>
      </c>
      <c r="B27" s="220" t="s">
        <v>548</v>
      </c>
      <c r="C27" s="221">
        <f>'De Para Fundo'!H53</f>
        <v>221000000</v>
      </c>
      <c r="D27" s="221">
        <f>'De Para Fundo'!I53</f>
        <v>245000000</v>
      </c>
      <c r="E27" s="221">
        <f>'De Para Fundo'!J53</f>
        <v>0</v>
      </c>
      <c r="F27" s="221">
        <f>'De Para Fundo'!K53</f>
        <v>245000000</v>
      </c>
      <c r="G27" s="221">
        <f>'De Para Fundo'!L53</f>
        <v>245000000</v>
      </c>
      <c r="H27" s="221">
        <f>'De Para Fundo'!M53</f>
        <v>217888885</v>
      </c>
      <c r="I27" s="221">
        <f>'De Para Fundo'!N53</f>
        <v>27111115</v>
      </c>
      <c r="J27" s="221">
        <f>'De Para Fundo'!O53</f>
        <v>0</v>
      </c>
      <c r="K27" s="222">
        <f t="shared" si="1"/>
        <v>100</v>
      </c>
      <c r="L27" s="222">
        <f t="shared" si="2"/>
        <v>88.93423877551021</v>
      </c>
      <c r="M27" s="223">
        <f t="shared" si="3"/>
        <v>0</v>
      </c>
      <c r="N27" s="217"/>
      <c r="R27" s="218"/>
    </row>
    <row r="28" spans="1:18" ht="69.75" customHeight="1">
      <c r="A28" s="219">
        <v>13</v>
      </c>
      <c r="B28" s="220" t="s">
        <v>549</v>
      </c>
      <c r="C28" s="221">
        <f>'De Para Fundo'!H55</f>
        <v>31075600</v>
      </c>
      <c r="D28" s="221">
        <f>'De Para Fundo'!I55</f>
        <v>79430000</v>
      </c>
      <c r="E28" s="221">
        <f>'De Para Fundo'!J55</f>
        <v>200011</v>
      </c>
      <c r="F28" s="221">
        <f>'De Para Fundo'!K55</f>
        <v>79229989</v>
      </c>
      <c r="G28" s="221">
        <f>'De Para Fundo'!L55</f>
        <v>79229989</v>
      </c>
      <c r="H28" s="221">
        <f>'De Para Fundo'!M55</f>
        <v>65035125</v>
      </c>
      <c r="I28" s="221">
        <f>'De Para Fundo'!N55</f>
        <v>14194864</v>
      </c>
      <c r="J28" s="221">
        <f>'De Para Fundo'!O55</f>
        <v>0</v>
      </c>
      <c r="K28" s="222">
        <f t="shared" si="1"/>
        <v>100</v>
      </c>
      <c r="L28" s="222">
        <f t="shared" si="2"/>
        <v>82.08397580365687</v>
      </c>
      <c r="M28" s="223">
        <f t="shared" si="3"/>
        <v>0</v>
      </c>
      <c r="N28" s="217"/>
      <c r="R28" s="218"/>
    </row>
    <row r="29" spans="1:18" ht="69.75" customHeight="1">
      <c r="A29" s="214">
        <v>14</v>
      </c>
      <c r="B29" s="220" t="s">
        <v>625</v>
      </c>
      <c r="C29" s="221">
        <f>'De Para Fundo'!H61</f>
        <v>15359575</v>
      </c>
      <c r="D29" s="221">
        <f>'De Para Fundo'!I61</f>
        <v>25020000</v>
      </c>
      <c r="E29" s="221">
        <f>'De Para Fundo'!J61</f>
        <v>300617</v>
      </c>
      <c r="F29" s="221">
        <f>'De Para Fundo'!K61</f>
        <v>24719383</v>
      </c>
      <c r="G29" s="221">
        <f>'De Para Fundo'!L61</f>
        <v>24719383</v>
      </c>
      <c r="H29" s="221">
        <f>'De Para Fundo'!M61</f>
        <v>24535881</v>
      </c>
      <c r="I29" s="221">
        <f>'De Para Fundo'!N61</f>
        <v>183502</v>
      </c>
      <c r="J29" s="221">
        <f>'De Para Fundo'!O61</f>
        <v>0</v>
      </c>
      <c r="K29" s="222">
        <f t="shared" si="1"/>
        <v>100</v>
      </c>
      <c r="L29" s="222">
        <f t="shared" si="2"/>
        <v>99.2576594650441</v>
      </c>
      <c r="M29" s="223">
        <f t="shared" si="3"/>
        <v>0</v>
      </c>
      <c r="N29" s="217"/>
      <c r="R29" s="218"/>
    </row>
    <row r="30" spans="1:18" ht="69.75" customHeight="1">
      <c r="A30" s="219">
        <v>15</v>
      </c>
      <c r="B30" s="220" t="s">
        <v>626</v>
      </c>
      <c r="C30" s="221">
        <f>'De Para Fundo'!H63</f>
        <v>24200676</v>
      </c>
      <c r="D30" s="221">
        <f>'De Para Fundo'!I63</f>
        <v>37663400</v>
      </c>
      <c r="E30" s="221">
        <f>'De Para Fundo'!J63</f>
        <v>11344797</v>
      </c>
      <c r="F30" s="221">
        <f>'De Para Fundo'!K63</f>
        <v>26318603</v>
      </c>
      <c r="G30" s="221">
        <f>'De Para Fundo'!L63</f>
        <v>26318603</v>
      </c>
      <c r="H30" s="221">
        <f>'De Para Fundo'!M63</f>
        <v>5014687</v>
      </c>
      <c r="I30" s="221">
        <f>'De Para Fundo'!N63</f>
        <v>21303916</v>
      </c>
      <c r="J30" s="221">
        <f>'De Para Fundo'!O63</f>
        <v>0</v>
      </c>
      <c r="K30" s="222">
        <f t="shared" si="1"/>
        <v>99.99999999999999</v>
      </c>
      <c r="L30" s="222">
        <f t="shared" si="2"/>
        <v>19.053773484861637</v>
      </c>
      <c r="M30" s="223">
        <f t="shared" si="3"/>
        <v>0</v>
      </c>
      <c r="N30" s="217"/>
      <c r="R30" s="218"/>
    </row>
    <row r="31" spans="1:18" ht="69.75" customHeight="1">
      <c r="A31" s="219">
        <v>16</v>
      </c>
      <c r="B31" s="220" t="s">
        <v>627</v>
      </c>
      <c r="C31" s="221">
        <f>'De Para Fundo'!H66</f>
        <v>534633364</v>
      </c>
      <c r="D31" s="221">
        <f>'De Para Fundo'!I66</f>
        <v>566000000</v>
      </c>
      <c r="E31" s="221">
        <f>'De Para Fundo'!J66</f>
        <v>14411467</v>
      </c>
      <c r="F31" s="221">
        <f>'De Para Fundo'!K66</f>
        <v>551588533</v>
      </c>
      <c r="G31" s="221">
        <f>'De Para Fundo'!L66</f>
        <v>551588533</v>
      </c>
      <c r="H31" s="221">
        <f>'De Para Fundo'!M66</f>
        <v>537266824</v>
      </c>
      <c r="I31" s="221">
        <f>'De Para Fundo'!N66</f>
        <v>14321709</v>
      </c>
      <c r="J31" s="221">
        <f>'De Para Fundo'!O66</f>
        <v>0</v>
      </c>
      <c r="K31" s="222">
        <f t="shared" si="1"/>
        <v>100</v>
      </c>
      <c r="L31" s="222">
        <f t="shared" si="2"/>
        <v>97.40355207855636</v>
      </c>
      <c r="M31" s="223">
        <f t="shared" si="3"/>
        <v>0</v>
      </c>
      <c r="N31" s="217"/>
      <c r="R31" s="218"/>
    </row>
    <row r="32" spans="1:18" ht="69.75" customHeight="1">
      <c r="A32" s="214">
        <v>17</v>
      </c>
      <c r="B32" s="220" t="s">
        <v>11</v>
      </c>
      <c r="C32" s="221">
        <f>'De Para Fundo'!H68</f>
        <v>64159157</v>
      </c>
      <c r="D32" s="221">
        <f>'De Para Fundo'!I68</f>
        <v>76800000</v>
      </c>
      <c r="E32" s="221">
        <f>'De Para Fundo'!J68</f>
        <v>37741</v>
      </c>
      <c r="F32" s="221">
        <f>'De Para Fundo'!K68</f>
        <v>76762259</v>
      </c>
      <c r="G32" s="221">
        <f>'De Para Fundo'!L68</f>
        <v>76762259</v>
      </c>
      <c r="H32" s="221">
        <f>'De Para Fundo'!M68</f>
        <v>46785881</v>
      </c>
      <c r="I32" s="221">
        <f>'De Para Fundo'!N68</f>
        <v>29976378</v>
      </c>
      <c r="J32" s="221">
        <f>'De Para Fundo'!O68</f>
        <v>0</v>
      </c>
      <c r="K32" s="222">
        <f t="shared" si="1"/>
        <v>100</v>
      </c>
      <c r="L32" s="222">
        <f t="shared" si="2"/>
        <v>60.94906743169192</v>
      </c>
      <c r="M32" s="223">
        <f t="shared" si="3"/>
        <v>0</v>
      </c>
      <c r="N32" s="217"/>
      <c r="R32" s="218"/>
    </row>
    <row r="33" spans="1:18" ht="69.75" customHeight="1">
      <c r="A33" s="219">
        <v>18</v>
      </c>
      <c r="B33" s="220" t="s">
        <v>12</v>
      </c>
      <c r="C33" s="221">
        <f>'De Para Fundo'!H76</f>
        <v>101482845</v>
      </c>
      <c r="D33" s="221">
        <f>'De Para Fundo'!I76</f>
        <v>202521755</v>
      </c>
      <c r="E33" s="221">
        <f>'De Para Fundo'!J76</f>
        <v>64405582</v>
      </c>
      <c r="F33" s="221">
        <f>'De Para Fundo'!K76</f>
        <v>138116173</v>
      </c>
      <c r="G33" s="221">
        <f>'De Para Fundo'!L76</f>
        <v>138116173</v>
      </c>
      <c r="H33" s="221">
        <f>'De Para Fundo'!M76</f>
        <v>114457525</v>
      </c>
      <c r="I33" s="221">
        <f>'De Para Fundo'!N76</f>
        <v>23658648</v>
      </c>
      <c r="J33" s="221">
        <f>'De Para Fundo'!O76</f>
        <v>0</v>
      </c>
      <c r="K33" s="222">
        <f t="shared" si="1"/>
        <v>100</v>
      </c>
      <c r="L33" s="222">
        <f t="shared" si="2"/>
        <v>82.87047238124677</v>
      </c>
      <c r="M33" s="223">
        <f t="shared" si="3"/>
        <v>0</v>
      </c>
      <c r="N33" s="217"/>
      <c r="R33" s="218"/>
    </row>
    <row r="34" spans="1:18" ht="69.75" customHeight="1">
      <c r="A34" s="219">
        <v>19</v>
      </c>
      <c r="B34" s="220" t="s">
        <v>13</v>
      </c>
      <c r="C34" s="221">
        <f>'De Para Fundo'!H125</f>
        <v>38902827</v>
      </c>
      <c r="D34" s="221">
        <f>'De Para Fundo'!I125</f>
        <v>66684450</v>
      </c>
      <c r="E34" s="221">
        <f>'De Para Fundo'!J125</f>
        <v>1799009</v>
      </c>
      <c r="F34" s="221">
        <f>'De Para Fundo'!K125</f>
        <v>64885441</v>
      </c>
      <c r="G34" s="221">
        <f>'De Para Fundo'!L125</f>
        <v>64885441</v>
      </c>
      <c r="H34" s="221">
        <f>'De Para Fundo'!M125</f>
        <v>52745799</v>
      </c>
      <c r="I34" s="221">
        <f>'De Para Fundo'!N125</f>
        <v>12139642</v>
      </c>
      <c r="J34" s="221">
        <f>'De Para Fundo'!O125</f>
        <v>0</v>
      </c>
      <c r="K34" s="222">
        <f t="shared" si="1"/>
        <v>100</v>
      </c>
      <c r="L34" s="222">
        <f t="shared" si="2"/>
        <v>81.29065347648634</v>
      </c>
      <c r="M34" s="223">
        <f t="shared" si="3"/>
        <v>0</v>
      </c>
      <c r="N34" s="217"/>
      <c r="R34" s="218"/>
    </row>
    <row r="35" spans="1:18" ht="69.75" customHeight="1">
      <c r="A35" s="214">
        <v>20</v>
      </c>
      <c r="B35" s="220" t="s">
        <v>14</v>
      </c>
      <c r="C35" s="221">
        <f>'De Para Fundo'!H127</f>
        <v>67459395</v>
      </c>
      <c r="D35" s="221">
        <f>'De Para Fundo'!I127</f>
        <v>168000000</v>
      </c>
      <c r="E35" s="221">
        <f>'De Para Fundo'!J127</f>
        <v>3100895</v>
      </c>
      <c r="F35" s="221">
        <f>'De Para Fundo'!K127</f>
        <v>164899105</v>
      </c>
      <c r="G35" s="221">
        <f>'De Para Fundo'!L127</f>
        <v>164899105</v>
      </c>
      <c r="H35" s="221">
        <f>'De Para Fundo'!M127</f>
        <v>87267393</v>
      </c>
      <c r="I35" s="221">
        <f>'De Para Fundo'!N127</f>
        <v>77631712</v>
      </c>
      <c r="J35" s="221">
        <f>'De Para Fundo'!O127</f>
        <v>0</v>
      </c>
      <c r="K35" s="222">
        <f t="shared" si="1"/>
        <v>100</v>
      </c>
      <c r="L35" s="222">
        <f t="shared" si="2"/>
        <v>52.92168990244065</v>
      </c>
      <c r="M35" s="223">
        <f t="shared" si="3"/>
        <v>0</v>
      </c>
      <c r="N35" s="217"/>
      <c r="R35" s="218"/>
    </row>
    <row r="36" spans="1:18" ht="69.75" customHeight="1">
      <c r="A36" s="219">
        <v>21</v>
      </c>
      <c r="B36" s="225" t="s">
        <v>15</v>
      </c>
      <c r="C36" s="221">
        <f>'De Para Fundo'!H132</f>
        <v>128111470</v>
      </c>
      <c r="D36" s="221">
        <f>'De Para Fundo'!I132</f>
        <v>187452000</v>
      </c>
      <c r="E36" s="221">
        <f>'De Para Fundo'!J132</f>
        <v>4215592</v>
      </c>
      <c r="F36" s="221">
        <f>'De Para Fundo'!K132</f>
        <v>183236408</v>
      </c>
      <c r="G36" s="221">
        <f>'De Para Fundo'!L132</f>
        <v>183236408</v>
      </c>
      <c r="H36" s="221">
        <f>'De Para Fundo'!M132</f>
        <v>109417406</v>
      </c>
      <c r="I36" s="221">
        <f>'De Para Fundo'!N132</f>
        <v>73819002</v>
      </c>
      <c r="J36" s="221">
        <f>'De Para Fundo'!O132</f>
        <v>0</v>
      </c>
      <c r="K36" s="222">
        <f t="shared" si="1"/>
        <v>100</v>
      </c>
      <c r="L36" s="222">
        <f t="shared" si="2"/>
        <v>59.71379115879634</v>
      </c>
      <c r="M36" s="223">
        <f t="shared" si="3"/>
        <v>0</v>
      </c>
      <c r="N36" s="217"/>
      <c r="R36" s="218"/>
    </row>
    <row r="37" spans="1:18" ht="69.75" customHeight="1">
      <c r="A37" s="219">
        <v>22</v>
      </c>
      <c r="B37" s="225" t="s">
        <v>16</v>
      </c>
      <c r="C37" s="221">
        <f>'De Para Fundo'!H143</f>
        <v>5237150</v>
      </c>
      <c r="D37" s="221">
        <f>'De Para Fundo'!I143</f>
        <v>8013000</v>
      </c>
      <c r="E37" s="221">
        <f>'De Para Fundo'!J143</f>
        <v>0</v>
      </c>
      <c r="F37" s="221">
        <f>'De Para Fundo'!K143</f>
        <v>8013000</v>
      </c>
      <c r="G37" s="221">
        <f>'De Para Fundo'!L143</f>
        <v>8013000</v>
      </c>
      <c r="H37" s="221">
        <f>'De Para Fundo'!M143</f>
        <v>2760000</v>
      </c>
      <c r="I37" s="221">
        <f>'De Para Fundo'!N143</f>
        <v>5253000</v>
      </c>
      <c r="J37" s="221">
        <f>'De Para Fundo'!O143</f>
        <v>0</v>
      </c>
      <c r="K37" s="222">
        <f t="shared" si="1"/>
        <v>100</v>
      </c>
      <c r="L37" s="222">
        <f t="shared" si="2"/>
        <v>34.444028453762634</v>
      </c>
      <c r="M37" s="223">
        <f t="shared" si="3"/>
        <v>0</v>
      </c>
      <c r="N37" s="217"/>
      <c r="R37" s="218"/>
    </row>
    <row r="38" spans="1:18" ht="69.75" customHeight="1">
      <c r="A38" s="214">
        <v>23</v>
      </c>
      <c r="B38" s="220" t="s">
        <v>17</v>
      </c>
      <c r="C38" s="221">
        <f>'De Para Fundo'!H147</f>
        <v>11347331645</v>
      </c>
      <c r="D38" s="221">
        <f>'De Para Fundo'!I147</f>
        <v>12303815000</v>
      </c>
      <c r="E38" s="221">
        <f>'De Para Fundo'!J147</f>
        <v>96313510</v>
      </c>
      <c r="F38" s="221">
        <f>'De Para Fundo'!K147</f>
        <v>12207501490</v>
      </c>
      <c r="G38" s="221">
        <f>'De Para Fundo'!L147</f>
        <v>12207501490</v>
      </c>
      <c r="H38" s="221">
        <f>'De Para Fundo'!M147</f>
        <v>11965154221</v>
      </c>
      <c r="I38" s="221">
        <f>'De Para Fundo'!N147</f>
        <v>242347269</v>
      </c>
      <c r="J38" s="221">
        <f>'De Para Fundo'!O147</f>
        <v>0</v>
      </c>
      <c r="K38" s="222">
        <f t="shared" si="1"/>
        <v>100</v>
      </c>
      <c r="L38" s="222">
        <f t="shared" si="2"/>
        <v>98.01476764759337</v>
      </c>
      <c r="M38" s="223">
        <f t="shared" si="3"/>
        <v>0</v>
      </c>
      <c r="N38" s="217"/>
      <c r="R38" s="218"/>
    </row>
    <row r="39" spans="1:18" ht="69.75" customHeight="1">
      <c r="A39" s="219">
        <v>24</v>
      </c>
      <c r="B39" s="220" t="s">
        <v>18</v>
      </c>
      <c r="C39" s="221">
        <f>'De Para Fundo'!H150</f>
        <v>1789999989</v>
      </c>
      <c r="D39" s="221">
        <f>'De Para Fundo'!I150</f>
        <v>1891766200</v>
      </c>
      <c r="E39" s="221">
        <f>'De Para Fundo'!J150</f>
        <v>27456491</v>
      </c>
      <c r="F39" s="221">
        <f>'De Para Fundo'!K150</f>
        <v>1864309709</v>
      </c>
      <c r="G39" s="221">
        <f>'De Para Fundo'!L150</f>
        <v>1864309709</v>
      </c>
      <c r="H39" s="221">
        <f>'De Para Fundo'!M150</f>
        <v>1819444018</v>
      </c>
      <c r="I39" s="221">
        <f>'De Para Fundo'!N150</f>
        <v>44865691</v>
      </c>
      <c r="J39" s="221">
        <f>'De Para Fundo'!O150</f>
        <v>0</v>
      </c>
      <c r="K39" s="222">
        <f t="shared" si="1"/>
        <v>100</v>
      </c>
      <c r="L39" s="222">
        <f t="shared" si="2"/>
        <v>97.59344218487895</v>
      </c>
      <c r="M39" s="223">
        <f t="shared" si="3"/>
        <v>0</v>
      </c>
      <c r="N39" s="217"/>
      <c r="R39" s="218"/>
    </row>
    <row r="40" spans="1:18" ht="69.75" customHeight="1">
      <c r="A40" s="219">
        <v>25</v>
      </c>
      <c r="B40" s="220" t="s">
        <v>19</v>
      </c>
      <c r="C40" s="221">
        <f>'De Para Fundo'!H152</f>
        <v>968540680</v>
      </c>
      <c r="D40" s="221">
        <f>'De Para Fundo'!I152</f>
        <v>1353600000</v>
      </c>
      <c r="E40" s="221">
        <f>'De Para Fundo'!J152</f>
        <v>35587446</v>
      </c>
      <c r="F40" s="221">
        <f>'De Para Fundo'!K152</f>
        <v>1318012554</v>
      </c>
      <c r="G40" s="221">
        <f>'De Para Fundo'!L152</f>
        <v>1318012554</v>
      </c>
      <c r="H40" s="221">
        <f>'De Para Fundo'!M152</f>
        <v>1288494683</v>
      </c>
      <c r="I40" s="221">
        <f>'De Para Fundo'!N152</f>
        <v>29517871</v>
      </c>
      <c r="J40" s="221">
        <f>'De Para Fundo'!O152</f>
        <v>0</v>
      </c>
      <c r="K40" s="222">
        <f t="shared" si="1"/>
        <v>100</v>
      </c>
      <c r="L40" s="222">
        <f t="shared" si="2"/>
        <v>97.76042565676504</v>
      </c>
      <c r="M40" s="223">
        <f t="shared" si="3"/>
        <v>0</v>
      </c>
      <c r="N40" s="217"/>
      <c r="R40" s="218"/>
    </row>
    <row r="41" spans="1:18" ht="69.75" customHeight="1">
      <c r="A41" s="214">
        <v>26</v>
      </c>
      <c r="B41" s="220" t="s">
        <v>20</v>
      </c>
      <c r="C41" s="221">
        <f>'De Para Fundo'!H155</f>
        <v>1773518</v>
      </c>
      <c r="D41" s="221">
        <f>'De Para Fundo'!I155</f>
        <v>6953000</v>
      </c>
      <c r="E41" s="221">
        <f>'De Para Fundo'!J155</f>
        <v>2757476</v>
      </c>
      <c r="F41" s="221">
        <f>'De Para Fundo'!K155</f>
        <v>4195524</v>
      </c>
      <c r="G41" s="221">
        <f>'De Para Fundo'!L155</f>
        <v>4195524</v>
      </c>
      <c r="H41" s="221">
        <f>'De Para Fundo'!M155</f>
        <v>2464006</v>
      </c>
      <c r="I41" s="221">
        <f>'De Para Fundo'!N155</f>
        <v>1731518</v>
      </c>
      <c r="J41" s="221">
        <f>'De Para Fundo'!O155</f>
        <v>0</v>
      </c>
      <c r="K41" s="222">
        <f t="shared" si="1"/>
        <v>100</v>
      </c>
      <c r="L41" s="222">
        <f t="shared" si="2"/>
        <v>58.72939828255065</v>
      </c>
      <c r="M41" s="223">
        <f t="shared" si="3"/>
        <v>0</v>
      </c>
      <c r="N41" s="217"/>
      <c r="R41" s="218"/>
    </row>
    <row r="42" spans="1:18" ht="69.75" customHeight="1">
      <c r="A42" s="219">
        <v>27</v>
      </c>
      <c r="B42" s="220" t="s">
        <v>21</v>
      </c>
      <c r="C42" s="221">
        <f>'De Para Fundo'!H166</f>
        <v>66458372</v>
      </c>
      <c r="D42" s="221">
        <f>'De Para Fundo'!I166</f>
        <v>80000000</v>
      </c>
      <c r="E42" s="221">
        <f>'De Para Fundo'!J166</f>
        <v>4898628</v>
      </c>
      <c r="F42" s="221">
        <f>'De Para Fundo'!K166</f>
        <v>75101372</v>
      </c>
      <c r="G42" s="221">
        <f>'De Para Fundo'!L166</f>
        <v>75101372</v>
      </c>
      <c r="H42" s="221">
        <f>'De Para Fundo'!M166</f>
        <v>71071942</v>
      </c>
      <c r="I42" s="221">
        <f>'De Para Fundo'!N166</f>
        <v>4029430</v>
      </c>
      <c r="J42" s="221">
        <f>'De Para Fundo'!O166</f>
        <v>0</v>
      </c>
      <c r="K42" s="222">
        <f t="shared" si="1"/>
        <v>100</v>
      </c>
      <c r="L42" s="222">
        <f t="shared" si="2"/>
        <v>94.63467857817565</v>
      </c>
      <c r="M42" s="223">
        <f t="shared" si="3"/>
        <v>0</v>
      </c>
      <c r="N42" s="217"/>
      <c r="R42" s="218"/>
    </row>
    <row r="43" spans="1:18" ht="69.75" customHeight="1">
      <c r="A43" s="219">
        <v>28</v>
      </c>
      <c r="B43" s="220" t="s">
        <v>22</v>
      </c>
      <c r="C43" s="221">
        <f>'De Para Fundo'!H168</f>
        <v>168289944</v>
      </c>
      <c r="D43" s="221">
        <f>'De Para Fundo'!I168</f>
        <v>172461000</v>
      </c>
      <c r="E43" s="221">
        <f>'De Para Fundo'!J168</f>
        <v>6872309</v>
      </c>
      <c r="F43" s="221">
        <f>'De Para Fundo'!K168</f>
        <v>165588691</v>
      </c>
      <c r="G43" s="221">
        <f>'De Para Fundo'!L168</f>
        <v>165588691</v>
      </c>
      <c r="H43" s="221">
        <f>'De Para Fundo'!M168</f>
        <v>159188226</v>
      </c>
      <c r="I43" s="221">
        <f>'De Para Fundo'!N168</f>
        <v>6400465</v>
      </c>
      <c r="J43" s="221">
        <f>'De Para Fundo'!O168</f>
        <v>0</v>
      </c>
      <c r="K43" s="222">
        <f t="shared" si="1"/>
        <v>100</v>
      </c>
      <c r="L43" s="222">
        <f t="shared" si="2"/>
        <v>96.13472093936657</v>
      </c>
      <c r="M43" s="223">
        <f t="shared" si="3"/>
        <v>0</v>
      </c>
      <c r="N43" s="217"/>
      <c r="R43" s="218"/>
    </row>
    <row r="44" spans="1:18" ht="69.75" customHeight="1">
      <c r="A44" s="214">
        <v>29</v>
      </c>
      <c r="B44" s="220" t="s">
        <v>23</v>
      </c>
      <c r="C44" s="221">
        <f>'De Para Fundo'!H170</f>
        <v>342785679</v>
      </c>
      <c r="D44" s="221">
        <f>'De Para Fundo'!I170</f>
        <v>539739000</v>
      </c>
      <c r="E44" s="221">
        <f>'De Para Fundo'!J170</f>
        <v>4405735</v>
      </c>
      <c r="F44" s="221">
        <f>'De Para Fundo'!K170</f>
        <v>535333265</v>
      </c>
      <c r="G44" s="221">
        <f>'De Para Fundo'!L170</f>
        <v>535333265</v>
      </c>
      <c r="H44" s="221">
        <f>'De Para Fundo'!M170</f>
        <v>490192673</v>
      </c>
      <c r="I44" s="221">
        <f>'De Para Fundo'!N170</f>
        <v>45140592</v>
      </c>
      <c r="J44" s="221">
        <f>'De Para Fundo'!O170</f>
        <v>0</v>
      </c>
      <c r="K44" s="222">
        <f t="shared" si="1"/>
        <v>100</v>
      </c>
      <c r="L44" s="222">
        <f t="shared" si="2"/>
        <v>91.56775882402899</v>
      </c>
      <c r="M44" s="223">
        <f t="shared" si="3"/>
        <v>0</v>
      </c>
      <c r="N44" s="217"/>
      <c r="R44" s="218"/>
    </row>
    <row r="45" spans="1:18" ht="69.75" customHeight="1">
      <c r="A45" s="219">
        <v>30</v>
      </c>
      <c r="B45" s="220" t="s">
        <v>927</v>
      </c>
      <c r="C45" s="221">
        <f>'De Para Fundo'!H179</f>
        <v>515500000</v>
      </c>
      <c r="D45" s="221">
        <f>'De Para Fundo'!I179</f>
        <v>615000000</v>
      </c>
      <c r="E45" s="221">
        <f>'De Para Fundo'!J179</f>
        <v>3130024</v>
      </c>
      <c r="F45" s="221">
        <f>'De Para Fundo'!K179</f>
        <v>611869976</v>
      </c>
      <c r="G45" s="221">
        <f>'De Para Fundo'!L179</f>
        <v>611869976</v>
      </c>
      <c r="H45" s="221">
        <f>'De Para Fundo'!M179</f>
        <v>481798534</v>
      </c>
      <c r="I45" s="221">
        <f>'De Para Fundo'!N179</f>
        <v>130071442</v>
      </c>
      <c r="J45" s="221">
        <f>'De Para Fundo'!O179</f>
        <v>0</v>
      </c>
      <c r="K45" s="222">
        <f t="shared" si="1"/>
        <v>100</v>
      </c>
      <c r="L45" s="222">
        <f t="shared" si="2"/>
        <v>78.74197997909282</v>
      </c>
      <c r="M45" s="223">
        <f t="shared" si="3"/>
        <v>0</v>
      </c>
      <c r="N45" s="217"/>
      <c r="R45" s="218"/>
    </row>
    <row r="46" spans="1:18" ht="69.75" customHeight="1">
      <c r="A46" s="219">
        <v>31</v>
      </c>
      <c r="B46" s="220" t="s">
        <v>928</v>
      </c>
      <c r="C46" s="221">
        <f>'De Para Fundo'!H181</f>
        <v>27658800</v>
      </c>
      <c r="D46" s="221">
        <f>'De Para Fundo'!I181</f>
        <v>26772000</v>
      </c>
      <c r="E46" s="221">
        <f>'De Para Fundo'!J181</f>
        <v>0</v>
      </c>
      <c r="F46" s="221">
        <f>'De Para Fundo'!K181</f>
        <v>26772000</v>
      </c>
      <c r="G46" s="221">
        <f>'De Para Fundo'!L181</f>
        <v>26772000</v>
      </c>
      <c r="H46" s="221">
        <f>'De Para Fundo'!M181</f>
        <v>24546417</v>
      </c>
      <c r="I46" s="221">
        <f>'De Para Fundo'!N181</f>
        <v>2225583</v>
      </c>
      <c r="J46" s="221">
        <f>'De Para Fundo'!O181</f>
        <v>0</v>
      </c>
      <c r="K46" s="222">
        <f t="shared" si="1"/>
        <v>100</v>
      </c>
      <c r="L46" s="222">
        <f t="shared" si="2"/>
        <v>91.68690049305245</v>
      </c>
      <c r="M46" s="223">
        <f t="shared" si="3"/>
        <v>0</v>
      </c>
      <c r="N46" s="217"/>
      <c r="R46" s="218"/>
    </row>
    <row r="47" spans="1:18" ht="69.75" customHeight="1">
      <c r="A47" s="214">
        <v>32</v>
      </c>
      <c r="B47" s="220" t="s">
        <v>929</v>
      </c>
      <c r="C47" s="221">
        <f>'De Para Fundo'!H186</f>
        <v>133013410</v>
      </c>
      <c r="D47" s="221">
        <f>'De Para Fundo'!I186</f>
        <v>173033125</v>
      </c>
      <c r="E47" s="221">
        <f>'De Para Fundo'!J186</f>
        <v>52810755</v>
      </c>
      <c r="F47" s="221">
        <f>'De Para Fundo'!K186</f>
        <v>120222370</v>
      </c>
      <c r="G47" s="221">
        <f>'De Para Fundo'!L186</f>
        <v>120222370</v>
      </c>
      <c r="H47" s="221">
        <f>'De Para Fundo'!M186</f>
        <v>70646416</v>
      </c>
      <c r="I47" s="221">
        <f>'De Para Fundo'!N186</f>
        <v>49575954</v>
      </c>
      <c r="J47" s="221">
        <f>'De Para Fundo'!O186</f>
        <v>0</v>
      </c>
      <c r="K47" s="222">
        <f t="shared" si="1"/>
        <v>100</v>
      </c>
      <c r="L47" s="222">
        <f t="shared" si="2"/>
        <v>58.76312037435296</v>
      </c>
      <c r="M47" s="223">
        <f t="shared" si="3"/>
        <v>0</v>
      </c>
      <c r="N47" s="217"/>
      <c r="R47" s="218"/>
    </row>
    <row r="48" spans="1:18" ht="69.75" customHeight="1">
      <c r="A48" s="219">
        <v>33</v>
      </c>
      <c r="B48" s="220" t="s">
        <v>930</v>
      </c>
      <c r="C48" s="221">
        <f>'De Para Fundo'!H192</f>
        <v>360747163</v>
      </c>
      <c r="D48" s="221">
        <f>'De Para Fundo'!I192</f>
        <v>328009875</v>
      </c>
      <c r="E48" s="221">
        <f>'De Para Fundo'!J192</f>
        <v>18413107</v>
      </c>
      <c r="F48" s="221">
        <f>'De Para Fundo'!K192</f>
        <v>309596768</v>
      </c>
      <c r="G48" s="221">
        <f>'De Para Fundo'!L192</f>
        <v>309596768</v>
      </c>
      <c r="H48" s="221">
        <f>'De Para Fundo'!M192</f>
        <v>199875357</v>
      </c>
      <c r="I48" s="221">
        <f>'De Para Fundo'!N192</f>
        <v>109721411</v>
      </c>
      <c r="J48" s="221">
        <f>'De Para Fundo'!O192</f>
        <v>0</v>
      </c>
      <c r="K48" s="222">
        <f t="shared" si="1"/>
        <v>100</v>
      </c>
      <c r="L48" s="222">
        <f t="shared" si="2"/>
        <v>64.55989779583228</v>
      </c>
      <c r="M48" s="223">
        <f t="shared" si="3"/>
        <v>0</v>
      </c>
      <c r="N48" s="217"/>
      <c r="R48" s="218"/>
    </row>
    <row r="49" spans="1:18" ht="69.75" customHeight="1">
      <c r="A49" s="219">
        <v>34</v>
      </c>
      <c r="B49" s="220" t="s">
        <v>931</v>
      </c>
      <c r="C49" s="221">
        <f>'De Para Fundo'!H195</f>
        <v>85314762</v>
      </c>
      <c r="D49" s="221">
        <f>'De Para Fundo'!I195</f>
        <v>94140492</v>
      </c>
      <c r="E49" s="221">
        <f>'De Para Fundo'!J195</f>
        <v>4531336</v>
      </c>
      <c r="F49" s="221">
        <f>'De Para Fundo'!K195</f>
        <v>89609156</v>
      </c>
      <c r="G49" s="221">
        <f>'De Para Fundo'!L195</f>
        <v>89609156</v>
      </c>
      <c r="H49" s="221">
        <f>'De Para Fundo'!M195</f>
        <v>89149678</v>
      </c>
      <c r="I49" s="221">
        <f>'De Para Fundo'!N195</f>
        <v>459478</v>
      </c>
      <c r="J49" s="221">
        <f>'De Para Fundo'!O195</f>
        <v>0</v>
      </c>
      <c r="K49" s="222">
        <f t="shared" si="1"/>
        <v>100</v>
      </c>
      <c r="L49" s="222">
        <f t="shared" si="2"/>
        <v>99.48724212958773</v>
      </c>
      <c r="M49" s="223">
        <f t="shared" si="3"/>
        <v>0</v>
      </c>
      <c r="N49" s="217"/>
      <c r="R49" s="218"/>
    </row>
    <row r="50" spans="1:18" ht="69.75" customHeight="1">
      <c r="A50" s="214">
        <v>35</v>
      </c>
      <c r="B50" s="220" t="s">
        <v>932</v>
      </c>
      <c r="C50" s="221">
        <f>'De Para Fundo'!H199</f>
        <v>96135099</v>
      </c>
      <c r="D50" s="221">
        <f>'De Para Fundo'!I199</f>
        <v>110000000</v>
      </c>
      <c r="E50" s="221">
        <f>'De Para Fundo'!J199</f>
        <v>4134935</v>
      </c>
      <c r="F50" s="221">
        <f>'De Para Fundo'!K199</f>
        <v>105865065</v>
      </c>
      <c r="G50" s="221">
        <f>'De Para Fundo'!L199</f>
        <v>105865065</v>
      </c>
      <c r="H50" s="221">
        <f>'De Para Fundo'!M199</f>
        <v>96805623</v>
      </c>
      <c r="I50" s="221">
        <f>'De Para Fundo'!N199</f>
        <v>9059442</v>
      </c>
      <c r="J50" s="221">
        <f>'De Para Fundo'!O199</f>
        <v>0</v>
      </c>
      <c r="K50" s="222">
        <f t="shared" si="1"/>
        <v>100.00000000000001</v>
      </c>
      <c r="L50" s="222">
        <f t="shared" si="2"/>
        <v>91.44246310149624</v>
      </c>
      <c r="M50" s="223">
        <f t="shared" si="3"/>
        <v>0</v>
      </c>
      <c r="N50" s="217"/>
      <c r="R50" s="218"/>
    </row>
    <row r="51" spans="1:18" ht="69.75" customHeight="1">
      <c r="A51" s="219">
        <v>36</v>
      </c>
      <c r="B51" s="220" t="s">
        <v>933</v>
      </c>
      <c r="C51" s="221">
        <f>'De Para Fundo'!H201</f>
        <v>453909187</v>
      </c>
      <c r="D51" s="221">
        <f>'De Para Fundo'!I201</f>
        <v>653627352</v>
      </c>
      <c r="E51" s="221">
        <f>'De Para Fundo'!J201</f>
        <v>286695840</v>
      </c>
      <c r="F51" s="221">
        <f>'De Para Fundo'!K201</f>
        <v>366931512</v>
      </c>
      <c r="G51" s="221">
        <f>'De Para Fundo'!L201</f>
        <v>360195208.08</v>
      </c>
      <c r="H51" s="221">
        <f>'De Para Fundo'!M201</f>
        <v>92362139.08</v>
      </c>
      <c r="I51" s="221">
        <f>'De Para Fundo'!N201</f>
        <v>267833069</v>
      </c>
      <c r="J51" s="221">
        <f>'De Para Fundo'!O201</f>
        <v>6736303.920000002</v>
      </c>
      <c r="K51" s="222">
        <f t="shared" si="1"/>
        <v>98.16415224648243</v>
      </c>
      <c r="L51" s="222">
        <f t="shared" si="2"/>
        <v>25.171492788005626</v>
      </c>
      <c r="M51" s="223">
        <f t="shared" si="3"/>
        <v>1.8358477535175561</v>
      </c>
      <c r="N51" s="217"/>
      <c r="R51" s="218"/>
    </row>
    <row r="52" spans="1:18" ht="90" customHeight="1">
      <c r="A52" s="243">
        <v>37</v>
      </c>
      <c r="B52" s="224" t="s">
        <v>934</v>
      </c>
      <c r="C52" s="216">
        <f>SUM(C53:C57)</f>
        <v>127780387</v>
      </c>
      <c r="D52" s="216">
        <f aca="true" t="shared" si="5" ref="D52:J52">SUM(D53:D57)</f>
        <v>149215012</v>
      </c>
      <c r="E52" s="216">
        <f t="shared" si="5"/>
        <v>14311955</v>
      </c>
      <c r="F52" s="216">
        <f t="shared" si="5"/>
        <v>134903057</v>
      </c>
      <c r="G52" s="216">
        <f t="shared" si="5"/>
        <v>132041642</v>
      </c>
      <c r="H52" s="216">
        <f t="shared" si="5"/>
        <v>117759991</v>
      </c>
      <c r="I52" s="216">
        <f t="shared" si="5"/>
        <v>14281651</v>
      </c>
      <c r="J52" s="216">
        <f t="shared" si="5"/>
        <v>2861415</v>
      </c>
      <c r="K52" s="338">
        <f t="shared" si="1"/>
        <v>97.87891018659421</v>
      </c>
      <c r="L52" s="338">
        <f t="shared" si="2"/>
        <v>87.2923072454911</v>
      </c>
      <c r="M52" s="339">
        <f t="shared" si="3"/>
        <v>2.121089813405785</v>
      </c>
      <c r="N52" s="217"/>
      <c r="R52" s="218"/>
    </row>
    <row r="53" spans="1:18" ht="69.75" customHeight="1">
      <c r="A53" s="214">
        <v>38</v>
      </c>
      <c r="B53" s="220" t="s">
        <v>544</v>
      </c>
      <c r="C53" s="221">
        <f>'De Para Anvs'!H20</f>
        <v>35901550</v>
      </c>
      <c r="D53" s="221">
        <f>'De Para Anvs'!I20</f>
        <v>38830012</v>
      </c>
      <c r="E53" s="221">
        <f>'De Para Anvs'!J20</f>
        <v>5291243</v>
      </c>
      <c r="F53" s="221">
        <f>'De Para Anvs'!K20</f>
        <v>33538769</v>
      </c>
      <c r="G53" s="221">
        <f>'De Para Anvs'!L20</f>
        <v>33538769</v>
      </c>
      <c r="H53" s="221">
        <f>'De Para Anvs'!M20</f>
        <v>27146300</v>
      </c>
      <c r="I53" s="221">
        <f>'De Para Anvs'!N20</f>
        <v>6392469</v>
      </c>
      <c r="J53" s="221">
        <f>'De Para Anvs'!O20</f>
        <v>0</v>
      </c>
      <c r="K53" s="222">
        <f t="shared" si="1"/>
        <v>100</v>
      </c>
      <c r="L53" s="222">
        <f t="shared" si="2"/>
        <v>80.94006073985601</v>
      </c>
      <c r="M53" s="223">
        <f t="shared" si="3"/>
        <v>0</v>
      </c>
      <c r="N53" s="217"/>
      <c r="R53" s="218"/>
    </row>
    <row r="54" spans="1:18" ht="69.75" customHeight="1">
      <c r="A54" s="219">
        <v>39</v>
      </c>
      <c r="B54" s="220" t="s">
        <v>935</v>
      </c>
      <c r="C54" s="221">
        <f>'De Para Anvs'!H25</f>
        <v>82224049</v>
      </c>
      <c r="D54" s="221">
        <f>'De Para Anvs'!I25</f>
        <v>96862000</v>
      </c>
      <c r="E54" s="221">
        <f>'De Para Anvs'!J25</f>
        <v>5274853</v>
      </c>
      <c r="F54" s="221">
        <f>'De Para Anvs'!K25</f>
        <v>91587147</v>
      </c>
      <c r="G54" s="221">
        <f>'De Para Anvs'!L25</f>
        <v>89055732</v>
      </c>
      <c r="H54" s="221">
        <f>'De Para Anvs'!M25</f>
        <v>81642271</v>
      </c>
      <c r="I54" s="221">
        <f>'De Para Anvs'!N25</f>
        <v>7413461</v>
      </c>
      <c r="J54" s="221">
        <f>'De Para Anvs'!O25</f>
        <v>2531415</v>
      </c>
      <c r="K54" s="222">
        <f t="shared" si="1"/>
        <v>97.23605867971845</v>
      </c>
      <c r="L54" s="222">
        <f t="shared" si="2"/>
        <v>89.14162486140113</v>
      </c>
      <c r="M54" s="223">
        <f t="shared" si="3"/>
        <v>2.7639413202815457</v>
      </c>
      <c r="N54" s="217"/>
      <c r="R54" s="218"/>
    </row>
    <row r="55" spans="1:18" ht="69.75" customHeight="1">
      <c r="A55" s="219">
        <v>40</v>
      </c>
      <c r="B55" s="220" t="s">
        <v>626</v>
      </c>
      <c r="C55" s="221">
        <f>'De Para Anvs'!H35</f>
        <v>6558798</v>
      </c>
      <c r="D55" s="221">
        <f>'De Para Anvs'!I35</f>
        <v>6700000</v>
      </c>
      <c r="E55" s="221">
        <f>'De Para Anvs'!J35</f>
        <v>221095</v>
      </c>
      <c r="F55" s="221">
        <f>'De Para Anvs'!K35</f>
        <v>6478905</v>
      </c>
      <c r="G55" s="221">
        <f>'De Para Anvs'!L35</f>
        <v>6478905</v>
      </c>
      <c r="H55" s="221">
        <f>'De Para Anvs'!M35</f>
        <v>6025108</v>
      </c>
      <c r="I55" s="221">
        <f>'De Para Anvs'!N35</f>
        <v>453797</v>
      </c>
      <c r="J55" s="221">
        <f>'De Para Anvs'!O35</f>
        <v>0</v>
      </c>
      <c r="K55" s="222">
        <f t="shared" si="1"/>
        <v>100</v>
      </c>
      <c r="L55" s="222">
        <f t="shared" si="2"/>
        <v>92.99577629244448</v>
      </c>
      <c r="M55" s="223">
        <f t="shared" si="3"/>
        <v>0</v>
      </c>
      <c r="N55" s="217"/>
      <c r="R55" s="218"/>
    </row>
    <row r="56" spans="1:18" ht="69.75" customHeight="1">
      <c r="A56" s="214">
        <v>41</v>
      </c>
      <c r="B56" s="220" t="s">
        <v>931</v>
      </c>
      <c r="C56" s="221">
        <f>'De Para Anvs'!H38</f>
        <v>2015241</v>
      </c>
      <c r="D56" s="221">
        <f>'De Para Anvs'!I38</f>
        <v>4431000</v>
      </c>
      <c r="E56" s="221">
        <f>'De Para Anvs'!J38</f>
        <v>2186556</v>
      </c>
      <c r="F56" s="221">
        <f>'De Para Anvs'!K38</f>
        <v>2244444</v>
      </c>
      <c r="G56" s="221">
        <f>'De Para Anvs'!L38</f>
        <v>2244444</v>
      </c>
      <c r="H56" s="221">
        <f>'De Para Anvs'!M38</f>
        <v>2235634</v>
      </c>
      <c r="I56" s="221">
        <f>'De Para Anvs'!N38</f>
        <v>8810</v>
      </c>
      <c r="J56" s="221">
        <f>'De Para Anvs'!O38</f>
        <v>0</v>
      </c>
      <c r="K56" s="222">
        <f t="shared" si="1"/>
        <v>100</v>
      </c>
      <c r="L56" s="222">
        <f t="shared" si="2"/>
        <v>99.60747516979707</v>
      </c>
      <c r="M56" s="223">
        <f t="shared" si="3"/>
        <v>0</v>
      </c>
      <c r="N56" s="217"/>
      <c r="R56" s="218"/>
    </row>
    <row r="57" spans="1:18" ht="69.75" customHeight="1">
      <c r="A57" s="219">
        <v>42</v>
      </c>
      <c r="B57" s="220" t="s">
        <v>932</v>
      </c>
      <c r="C57" s="221">
        <f>'De Para Anvs'!H42</f>
        <v>1080749</v>
      </c>
      <c r="D57" s="221">
        <f>'De Para Anvs'!I42</f>
        <v>2392000</v>
      </c>
      <c r="E57" s="221">
        <f>'De Para Anvs'!J42</f>
        <v>1338208</v>
      </c>
      <c r="F57" s="221">
        <f>'De Para Anvs'!K42</f>
        <v>1053792</v>
      </c>
      <c r="G57" s="221">
        <f>'De Para Anvs'!L42</f>
        <v>723792</v>
      </c>
      <c r="H57" s="221">
        <f>'De Para Anvs'!M42</f>
        <v>710678</v>
      </c>
      <c r="I57" s="221">
        <f>'De Para Anvs'!N42</f>
        <v>13114</v>
      </c>
      <c r="J57" s="221">
        <f>'De Para Anvs'!O42</f>
        <v>330000</v>
      </c>
      <c r="K57" s="222">
        <f t="shared" si="1"/>
        <v>68.68452218274574</v>
      </c>
      <c r="L57" s="222">
        <f t="shared" si="2"/>
        <v>67.44006407336552</v>
      </c>
      <c r="M57" s="223">
        <f t="shared" si="3"/>
        <v>31.31547781725426</v>
      </c>
      <c r="N57" s="217"/>
      <c r="R57" s="218"/>
    </row>
    <row r="58" spans="1:18" ht="90" customHeight="1">
      <c r="A58" s="243">
        <v>43</v>
      </c>
      <c r="B58" s="224" t="s">
        <v>936</v>
      </c>
      <c r="C58" s="216">
        <f>SUM(C59:C71)</f>
        <v>2346651419</v>
      </c>
      <c r="D58" s="216">
        <f aca="true" t="shared" si="6" ref="D58:J58">SUM(D59:D71)</f>
        <v>2487905945</v>
      </c>
      <c r="E58" s="216">
        <f t="shared" si="6"/>
        <v>657798031</v>
      </c>
      <c r="F58" s="216">
        <f t="shared" si="6"/>
        <v>1830107914</v>
      </c>
      <c r="G58" s="216">
        <f t="shared" si="6"/>
        <v>1829438156</v>
      </c>
      <c r="H58" s="216">
        <f t="shared" si="6"/>
        <v>884781172</v>
      </c>
      <c r="I58" s="216">
        <f t="shared" si="6"/>
        <v>944656984</v>
      </c>
      <c r="J58" s="216">
        <f t="shared" si="6"/>
        <v>669758</v>
      </c>
      <c r="K58" s="338">
        <f t="shared" si="1"/>
        <v>99.96340336026763</v>
      </c>
      <c r="L58" s="338">
        <f t="shared" si="2"/>
        <v>48.345846997960145</v>
      </c>
      <c r="M58" s="339">
        <f t="shared" si="3"/>
        <v>0.03659663973236061</v>
      </c>
      <c r="N58" s="217"/>
      <c r="R58" s="218"/>
    </row>
    <row r="59" spans="1:18" ht="69.75" customHeight="1">
      <c r="A59" s="214">
        <v>44</v>
      </c>
      <c r="B59" s="220" t="s">
        <v>937</v>
      </c>
      <c r="C59" s="221">
        <f>'De Para Funasa'!I25</f>
        <v>16553961</v>
      </c>
      <c r="D59" s="221">
        <f>'De Para Funasa'!J25</f>
        <v>20800000</v>
      </c>
      <c r="E59" s="221">
        <f>'De Para Funasa'!K25</f>
        <v>1265068</v>
      </c>
      <c r="F59" s="221">
        <f>'De Para Funasa'!L25</f>
        <v>19534932</v>
      </c>
      <c r="G59" s="221">
        <f>'De Para Funasa'!M25</f>
        <v>19534932</v>
      </c>
      <c r="H59" s="221">
        <f>'De Para Funasa'!N25</f>
        <v>15133970</v>
      </c>
      <c r="I59" s="221">
        <f>'De Para Funasa'!O25</f>
        <v>4400962</v>
      </c>
      <c r="J59" s="221">
        <f>'De Para Funasa'!P25</f>
        <v>0</v>
      </c>
      <c r="K59" s="222">
        <f t="shared" si="1"/>
        <v>100</v>
      </c>
      <c r="L59" s="222">
        <f t="shared" si="2"/>
        <v>77.47132163040035</v>
      </c>
      <c r="M59" s="223">
        <f t="shared" si="3"/>
        <v>0</v>
      </c>
      <c r="N59" s="217"/>
      <c r="R59" s="218"/>
    </row>
    <row r="60" spans="1:18" ht="69.75" customHeight="1">
      <c r="A60" s="219">
        <v>45</v>
      </c>
      <c r="B60" s="220" t="s">
        <v>938</v>
      </c>
      <c r="C60" s="221">
        <f>'De Para Funasa'!I29</f>
        <v>98901173</v>
      </c>
      <c r="D60" s="221">
        <f>'De Para Funasa'!J29</f>
        <v>125921000</v>
      </c>
      <c r="E60" s="221">
        <f>'De Para Funasa'!K29</f>
        <v>1693564</v>
      </c>
      <c r="F60" s="221">
        <f>'De Para Funasa'!L29</f>
        <v>124227436</v>
      </c>
      <c r="G60" s="221">
        <f>'De Para Funasa'!M29</f>
        <v>124227436</v>
      </c>
      <c r="H60" s="221">
        <f>'De Para Funasa'!N29</f>
        <v>111353916</v>
      </c>
      <c r="I60" s="221">
        <f>'De Para Funasa'!O29</f>
        <v>12873520</v>
      </c>
      <c r="J60" s="221">
        <f>'De Para Funasa'!P29</f>
        <v>0</v>
      </c>
      <c r="K60" s="222">
        <f t="shared" si="1"/>
        <v>99.99999999999999</v>
      </c>
      <c r="L60" s="222">
        <f t="shared" si="2"/>
        <v>89.63713619590442</v>
      </c>
      <c r="M60" s="223">
        <f t="shared" si="3"/>
        <v>0</v>
      </c>
      <c r="N60" s="217"/>
      <c r="R60" s="218"/>
    </row>
    <row r="61" spans="1:18" ht="69.75" customHeight="1">
      <c r="A61" s="219">
        <v>46</v>
      </c>
      <c r="B61" s="220" t="s">
        <v>544</v>
      </c>
      <c r="C61" s="221">
        <f>'De Para Funasa'!I33</f>
        <v>70870633</v>
      </c>
      <c r="D61" s="221">
        <f>'De Para Funasa'!J33</f>
        <v>72919075</v>
      </c>
      <c r="E61" s="221">
        <f>'De Para Funasa'!K33</f>
        <v>3275886</v>
      </c>
      <c r="F61" s="221">
        <f>'De Para Funasa'!L33</f>
        <v>69643189</v>
      </c>
      <c r="G61" s="221">
        <f>'De Para Funasa'!M33</f>
        <v>69643189</v>
      </c>
      <c r="H61" s="221">
        <f>'De Para Funasa'!N33</f>
        <v>63347483</v>
      </c>
      <c r="I61" s="221">
        <f>'De Para Funasa'!O33</f>
        <v>6295706</v>
      </c>
      <c r="J61" s="221">
        <f>'De Para Funasa'!P33</f>
        <v>0</v>
      </c>
      <c r="K61" s="222">
        <f t="shared" si="1"/>
        <v>100</v>
      </c>
      <c r="L61" s="222">
        <f t="shared" si="2"/>
        <v>90.96005497393291</v>
      </c>
      <c r="M61" s="223">
        <f t="shared" si="3"/>
        <v>0</v>
      </c>
      <c r="N61" s="217"/>
      <c r="R61" s="218"/>
    </row>
    <row r="62" spans="1:18" ht="69.75" customHeight="1">
      <c r="A62" s="214">
        <v>47</v>
      </c>
      <c r="B62" s="220" t="s">
        <v>939</v>
      </c>
      <c r="C62" s="221">
        <f>'De Para Funasa'!I38</f>
        <v>329388530</v>
      </c>
      <c r="D62" s="221">
        <f>'De Para Funasa'!J38</f>
        <v>494183000</v>
      </c>
      <c r="E62" s="221">
        <f>'De Para Funasa'!K38</f>
        <v>4436431</v>
      </c>
      <c r="F62" s="221">
        <f>'De Para Funasa'!L38</f>
        <v>489746569</v>
      </c>
      <c r="G62" s="221">
        <f>'De Para Funasa'!M38</f>
        <v>489746569</v>
      </c>
      <c r="H62" s="221">
        <f>'De Para Funasa'!N38</f>
        <v>311281685</v>
      </c>
      <c r="I62" s="221">
        <f>'De Para Funasa'!O38</f>
        <v>178464884</v>
      </c>
      <c r="J62" s="221">
        <f>'De Para Funasa'!P38</f>
        <v>0</v>
      </c>
      <c r="K62" s="222">
        <f t="shared" si="1"/>
        <v>99.99999999999999</v>
      </c>
      <c r="L62" s="222">
        <f t="shared" si="2"/>
        <v>63.55974798059279</v>
      </c>
      <c r="M62" s="223">
        <f t="shared" si="3"/>
        <v>0</v>
      </c>
      <c r="N62" s="217"/>
      <c r="R62" s="218"/>
    </row>
    <row r="63" spans="1:18" ht="69.75" customHeight="1">
      <c r="A63" s="219">
        <v>48</v>
      </c>
      <c r="B63" s="220" t="s">
        <v>940</v>
      </c>
      <c r="C63" s="221">
        <f>'De Para Funasa'!I43</f>
        <v>65239929</v>
      </c>
      <c r="D63" s="221">
        <f>'De Para Funasa'!J43</f>
        <v>70000000</v>
      </c>
      <c r="E63" s="221">
        <f>'De Para Funasa'!K43</f>
        <v>3200661</v>
      </c>
      <c r="F63" s="221">
        <f>'De Para Funasa'!L43</f>
        <v>66799339</v>
      </c>
      <c r="G63" s="221">
        <f>'De Para Funasa'!M43</f>
        <v>66799339</v>
      </c>
      <c r="H63" s="221">
        <f>'De Para Funasa'!N43</f>
        <v>28877846</v>
      </c>
      <c r="I63" s="221">
        <f>'De Para Funasa'!O43</f>
        <v>37921493</v>
      </c>
      <c r="J63" s="221">
        <f>'De Para Funasa'!P43</f>
        <v>0</v>
      </c>
      <c r="K63" s="222">
        <f t="shared" si="1"/>
        <v>100</v>
      </c>
      <c r="L63" s="222">
        <f t="shared" si="2"/>
        <v>43.23073616042817</v>
      </c>
      <c r="M63" s="223">
        <f t="shared" si="3"/>
        <v>0</v>
      </c>
      <c r="N63" s="217"/>
      <c r="R63" s="218"/>
    </row>
    <row r="64" spans="1:18" ht="69.75" customHeight="1">
      <c r="A64" s="214">
        <v>49</v>
      </c>
      <c r="B64" s="220" t="s">
        <v>879</v>
      </c>
      <c r="C64" s="221">
        <f>'De Para Funasa'!I45</f>
        <v>244972605</v>
      </c>
      <c r="D64" s="221">
        <f>'De Para Funasa'!J45</f>
        <v>270429352</v>
      </c>
      <c r="E64" s="221">
        <f>'De Para Funasa'!K45</f>
        <v>28876766</v>
      </c>
      <c r="F64" s="221">
        <f>'De Para Funasa'!L45</f>
        <v>241552586</v>
      </c>
      <c r="G64" s="221">
        <f>'De Para Funasa'!M45</f>
        <v>241552586</v>
      </c>
      <c r="H64" s="221">
        <f>'De Para Funasa'!N45</f>
        <v>172473032</v>
      </c>
      <c r="I64" s="221">
        <f>'De Para Funasa'!O45</f>
        <v>69079554</v>
      </c>
      <c r="J64" s="221">
        <f>'De Para Funasa'!P45</f>
        <v>0</v>
      </c>
      <c r="K64" s="222">
        <f t="shared" si="1"/>
        <v>100</v>
      </c>
      <c r="L64" s="222">
        <f t="shared" si="2"/>
        <v>71.4018569852943</v>
      </c>
      <c r="M64" s="223">
        <f t="shared" si="3"/>
        <v>0</v>
      </c>
      <c r="N64" s="217"/>
      <c r="R64" s="218"/>
    </row>
    <row r="65" spans="1:18" ht="69.75" customHeight="1">
      <c r="A65" s="219">
        <v>50</v>
      </c>
      <c r="B65" s="220" t="s">
        <v>141</v>
      </c>
      <c r="C65" s="221">
        <f>'De Para Funasa'!I55</f>
        <v>1072301001</v>
      </c>
      <c r="D65" s="221">
        <f>'De Para Funasa'!J55</f>
        <v>845790000</v>
      </c>
      <c r="E65" s="221">
        <f>'De Para Funasa'!K55</f>
        <v>404490000</v>
      </c>
      <c r="F65" s="221">
        <f>'De Para Funasa'!L55</f>
        <v>441300000</v>
      </c>
      <c r="G65" s="221">
        <f>'De Para Funasa'!M55</f>
        <v>441092454</v>
      </c>
      <c r="H65" s="221">
        <f>'De Para Funasa'!N55</f>
        <v>4650428</v>
      </c>
      <c r="I65" s="221">
        <f>'De Para Funasa'!O55</f>
        <v>436442026</v>
      </c>
      <c r="J65" s="221">
        <f>'De Para Funasa'!P55</f>
        <v>207546</v>
      </c>
      <c r="K65" s="222">
        <f t="shared" si="1"/>
        <v>99.95296940856561</v>
      </c>
      <c r="L65" s="222">
        <f t="shared" si="2"/>
        <v>1.0538019487876729</v>
      </c>
      <c r="M65" s="223">
        <f t="shared" si="3"/>
        <v>0.04703059143439837</v>
      </c>
      <c r="N65" s="217"/>
      <c r="R65" s="218"/>
    </row>
    <row r="66" spans="1:18" ht="69.75" customHeight="1">
      <c r="A66" s="219">
        <v>51</v>
      </c>
      <c r="B66" s="220" t="s">
        <v>142</v>
      </c>
      <c r="C66" s="221">
        <f>'De Para Funasa'!I64</f>
        <v>126912299</v>
      </c>
      <c r="D66" s="221">
        <f>'De Para Funasa'!J64</f>
        <v>185725637</v>
      </c>
      <c r="E66" s="221">
        <f>'De Para Funasa'!K64</f>
        <v>56320628</v>
      </c>
      <c r="F66" s="221">
        <f>'De Para Funasa'!L64</f>
        <v>129405009</v>
      </c>
      <c r="G66" s="221">
        <f>'De Para Funasa'!M64</f>
        <v>129405009</v>
      </c>
      <c r="H66" s="221">
        <f>'De Para Funasa'!N64</f>
        <v>24491843</v>
      </c>
      <c r="I66" s="221">
        <f>'De Para Funasa'!O64</f>
        <v>104913166</v>
      </c>
      <c r="J66" s="221">
        <f>'De Para Funasa'!P64</f>
        <v>0</v>
      </c>
      <c r="K66" s="222">
        <f t="shared" si="1"/>
        <v>100</v>
      </c>
      <c r="L66" s="222">
        <f t="shared" si="2"/>
        <v>18.926503069135446</v>
      </c>
      <c r="M66" s="223">
        <f t="shared" si="3"/>
        <v>0</v>
      </c>
      <c r="N66" s="217"/>
      <c r="R66" s="218"/>
    </row>
    <row r="67" spans="1:18" ht="69.75" customHeight="1">
      <c r="A67" s="214">
        <v>52</v>
      </c>
      <c r="B67" s="220" t="s">
        <v>12</v>
      </c>
      <c r="C67" s="221">
        <f>'De Para Funasa'!I69</f>
        <v>46426184</v>
      </c>
      <c r="D67" s="221">
        <f>'De Para Funasa'!J69</f>
        <v>55310000</v>
      </c>
      <c r="E67" s="221">
        <f>'De Para Funasa'!K69</f>
        <v>10202163</v>
      </c>
      <c r="F67" s="221">
        <f>'De Para Funasa'!L69</f>
        <v>45107837</v>
      </c>
      <c r="G67" s="221">
        <f>'De Para Funasa'!M69</f>
        <v>45107837</v>
      </c>
      <c r="H67" s="221">
        <f>'De Para Funasa'!N69</f>
        <v>33576326</v>
      </c>
      <c r="I67" s="221">
        <f>'De Para Funasa'!O69</f>
        <v>11531511</v>
      </c>
      <c r="J67" s="221">
        <f>'De Para Funasa'!P69</f>
        <v>0</v>
      </c>
      <c r="K67" s="222">
        <f t="shared" si="1"/>
        <v>100</v>
      </c>
      <c r="L67" s="222">
        <f t="shared" si="2"/>
        <v>74.4356817641245</v>
      </c>
      <c r="M67" s="223">
        <f t="shared" si="3"/>
        <v>0</v>
      </c>
      <c r="N67" s="217"/>
      <c r="R67" s="218"/>
    </row>
    <row r="68" spans="1:18" ht="69.75" customHeight="1">
      <c r="A68" s="219">
        <v>53</v>
      </c>
      <c r="B68" s="220" t="s">
        <v>931</v>
      </c>
      <c r="C68" s="221">
        <f>'De Para Funasa'!I76</f>
        <v>59076819</v>
      </c>
      <c r="D68" s="221">
        <f>'De Para Funasa'!J76</f>
        <v>67330000</v>
      </c>
      <c r="E68" s="221">
        <f>'De Para Funasa'!K76</f>
        <v>2326409</v>
      </c>
      <c r="F68" s="221">
        <f>'De Para Funasa'!L76</f>
        <v>65003591</v>
      </c>
      <c r="G68" s="221">
        <f>'De Para Funasa'!M76</f>
        <v>65003591</v>
      </c>
      <c r="H68" s="221">
        <f>'De Para Funasa'!N76</f>
        <v>64950973</v>
      </c>
      <c r="I68" s="221">
        <f>'De Para Funasa'!O76</f>
        <v>52618</v>
      </c>
      <c r="J68" s="221">
        <f>'De Para Funasa'!P76</f>
        <v>0</v>
      </c>
      <c r="K68" s="222">
        <f t="shared" si="1"/>
        <v>100</v>
      </c>
      <c r="L68" s="222">
        <f t="shared" si="2"/>
        <v>99.91905370274081</v>
      </c>
      <c r="M68" s="223">
        <f t="shared" si="3"/>
        <v>0</v>
      </c>
      <c r="N68" s="217"/>
      <c r="R68" s="218"/>
    </row>
    <row r="69" spans="1:18" ht="69.75" customHeight="1">
      <c r="A69" s="219">
        <v>54</v>
      </c>
      <c r="B69" s="220" t="s">
        <v>932</v>
      </c>
      <c r="C69" s="221">
        <f>'De Para Funasa'!I80</f>
        <v>48263211</v>
      </c>
      <c r="D69" s="221">
        <f>'De Para Funasa'!J80</f>
        <v>58037648</v>
      </c>
      <c r="E69" s="221">
        <f>'De Para Funasa'!K80</f>
        <v>29736</v>
      </c>
      <c r="F69" s="221">
        <f>'De Para Funasa'!L80</f>
        <v>58007912</v>
      </c>
      <c r="G69" s="221">
        <f>'De Para Funasa'!M80</f>
        <v>58007912</v>
      </c>
      <c r="H69" s="221">
        <f>'De Para Funasa'!N80</f>
        <v>49813243</v>
      </c>
      <c r="I69" s="221">
        <f>'De Para Funasa'!O80</f>
        <v>8194669</v>
      </c>
      <c r="J69" s="221">
        <f>'De Para Funasa'!P80</f>
        <v>0</v>
      </c>
      <c r="K69" s="222">
        <f t="shared" si="1"/>
        <v>100</v>
      </c>
      <c r="L69" s="222">
        <f t="shared" si="2"/>
        <v>85.87318743691378</v>
      </c>
      <c r="M69" s="223">
        <f t="shared" si="3"/>
        <v>0</v>
      </c>
      <c r="N69" s="217"/>
      <c r="R69" s="218"/>
    </row>
    <row r="70" spans="1:18" ht="69.75" customHeight="1">
      <c r="A70" s="214">
        <v>55</v>
      </c>
      <c r="B70" s="220" t="s">
        <v>143</v>
      </c>
      <c r="C70" s="221">
        <f>'De Para Funasa'!I82</f>
        <v>9419</v>
      </c>
      <c r="D70" s="221">
        <f>'De Para Funasa'!J82</f>
        <v>35640</v>
      </c>
      <c r="E70" s="221">
        <f>'De Para Funasa'!K82</f>
        <v>19272</v>
      </c>
      <c r="F70" s="221">
        <f>'De Para Funasa'!L82</f>
        <v>16368</v>
      </c>
      <c r="G70" s="221">
        <f>'De Para Funasa'!M82</f>
        <v>16368</v>
      </c>
      <c r="H70" s="221">
        <f>'De Para Funasa'!N82</f>
        <v>16368</v>
      </c>
      <c r="I70" s="221">
        <f>'De Para Funasa'!O82</f>
        <v>0</v>
      </c>
      <c r="J70" s="221">
        <f>'De Para Funasa'!P82</f>
        <v>0</v>
      </c>
      <c r="K70" s="222">
        <f t="shared" si="1"/>
        <v>100</v>
      </c>
      <c r="L70" s="222">
        <f t="shared" si="2"/>
        <v>100</v>
      </c>
      <c r="M70" s="223">
        <f t="shared" si="3"/>
        <v>0</v>
      </c>
      <c r="N70" s="217"/>
      <c r="R70" s="218"/>
    </row>
    <row r="71" spans="1:18" ht="69.75" customHeight="1">
      <c r="A71" s="219">
        <v>56</v>
      </c>
      <c r="B71" s="220" t="s">
        <v>933</v>
      </c>
      <c r="C71" s="221">
        <f>'De Para Funasa'!I84</f>
        <v>167735655</v>
      </c>
      <c r="D71" s="221">
        <f>'De Para Funasa'!J84</f>
        <v>221424593</v>
      </c>
      <c r="E71" s="221">
        <f>'De Para Funasa'!K84</f>
        <v>141661447</v>
      </c>
      <c r="F71" s="221">
        <f>'De Para Funasa'!L84</f>
        <v>79763146</v>
      </c>
      <c r="G71" s="221">
        <f>'De Para Funasa'!M84</f>
        <v>79300934</v>
      </c>
      <c r="H71" s="221">
        <f>'De Para Funasa'!N84</f>
        <v>4814059</v>
      </c>
      <c r="I71" s="221">
        <f>'De Para Funasa'!O84</f>
        <v>74486875</v>
      </c>
      <c r="J71" s="221">
        <f>'De Para Funasa'!P84</f>
        <v>462212</v>
      </c>
      <c r="K71" s="222">
        <f t="shared" si="1"/>
        <v>99.42051934611506</v>
      </c>
      <c r="L71" s="222">
        <f t="shared" si="2"/>
        <v>6.035442734417723</v>
      </c>
      <c r="M71" s="223">
        <f t="shared" si="3"/>
        <v>0.5794806538849409</v>
      </c>
      <c r="N71" s="217"/>
      <c r="R71" s="218"/>
    </row>
    <row r="72" spans="1:18" ht="90" customHeight="1">
      <c r="A72" s="243">
        <v>57</v>
      </c>
      <c r="B72" s="224" t="s">
        <v>144</v>
      </c>
      <c r="C72" s="216">
        <f>SUM(C73:C81)</f>
        <v>137645399</v>
      </c>
      <c r="D72" s="216">
        <f aca="true" t="shared" si="7" ref="D72:J72">SUM(D73:D81)</f>
        <v>179771966</v>
      </c>
      <c r="E72" s="216">
        <f t="shared" si="7"/>
        <v>17824479</v>
      </c>
      <c r="F72" s="216">
        <f t="shared" si="7"/>
        <v>161947487</v>
      </c>
      <c r="G72" s="216">
        <f t="shared" si="7"/>
        <v>161947487</v>
      </c>
      <c r="H72" s="216">
        <f t="shared" si="7"/>
        <v>151920679</v>
      </c>
      <c r="I72" s="216">
        <f t="shared" si="7"/>
        <v>10026808</v>
      </c>
      <c r="J72" s="216">
        <f t="shared" si="7"/>
        <v>0</v>
      </c>
      <c r="K72" s="338">
        <f t="shared" si="1"/>
        <v>100</v>
      </c>
      <c r="L72" s="338">
        <f t="shared" si="2"/>
        <v>93.80860537835946</v>
      </c>
      <c r="M72" s="339">
        <f t="shared" si="3"/>
        <v>0</v>
      </c>
      <c r="N72" s="217"/>
      <c r="R72" s="218"/>
    </row>
    <row r="73" spans="1:18" ht="69.75" customHeight="1">
      <c r="A73" s="214">
        <v>58</v>
      </c>
      <c r="B73" s="220" t="s">
        <v>544</v>
      </c>
      <c r="C73" s="221">
        <f>'De Para Fiocruz'!H23</f>
        <v>33150605</v>
      </c>
      <c r="D73" s="221">
        <f>'De Para Fiocruz'!I23</f>
        <v>32337190</v>
      </c>
      <c r="E73" s="221">
        <f>'De Para Fiocruz'!J23</f>
        <v>1033371</v>
      </c>
      <c r="F73" s="221">
        <f>'De Para Fiocruz'!K23</f>
        <v>31303819</v>
      </c>
      <c r="G73" s="221">
        <f>'De Para Fiocruz'!L23</f>
        <v>31303819</v>
      </c>
      <c r="H73" s="221">
        <f>'De Para Fiocruz'!M23</f>
        <v>30400868</v>
      </c>
      <c r="I73" s="221">
        <f>'De Para Fiocruz'!N23</f>
        <v>902951</v>
      </c>
      <c r="J73" s="221">
        <f>'De Para Fiocruz'!O23</f>
        <v>0</v>
      </c>
      <c r="K73" s="222">
        <f t="shared" si="1"/>
        <v>100</v>
      </c>
      <c r="L73" s="222">
        <f t="shared" si="2"/>
        <v>97.11552446683902</v>
      </c>
      <c r="M73" s="223">
        <f t="shared" si="3"/>
        <v>0</v>
      </c>
      <c r="N73" s="217"/>
      <c r="R73" s="218"/>
    </row>
    <row r="74" spans="1:18" ht="69.75" customHeight="1">
      <c r="A74" s="219">
        <v>59</v>
      </c>
      <c r="B74" s="220" t="s">
        <v>937</v>
      </c>
      <c r="C74" s="221">
        <f>'De Para Fiocruz'!H27</f>
        <v>14133293</v>
      </c>
      <c r="D74" s="221">
        <f>'De Para Fiocruz'!I27</f>
        <v>16500000</v>
      </c>
      <c r="E74" s="221">
        <f>'De Para Fiocruz'!J27</f>
        <v>998116</v>
      </c>
      <c r="F74" s="221">
        <f>'De Para Fiocruz'!K27</f>
        <v>15501884</v>
      </c>
      <c r="G74" s="221">
        <f>'De Para Fiocruz'!L27</f>
        <v>15501884</v>
      </c>
      <c r="H74" s="221">
        <f>'De Para Fiocruz'!M27</f>
        <v>14348564</v>
      </c>
      <c r="I74" s="221">
        <f>'De Para Fiocruz'!N27</f>
        <v>1153320</v>
      </c>
      <c r="J74" s="221">
        <f>'De Para Fiocruz'!O27</f>
        <v>0</v>
      </c>
      <c r="K74" s="222">
        <f t="shared" si="1"/>
        <v>100</v>
      </c>
      <c r="L74" s="222">
        <f t="shared" si="2"/>
        <v>92.56013011063688</v>
      </c>
      <c r="M74" s="223">
        <f t="shared" si="3"/>
        <v>0</v>
      </c>
      <c r="N74" s="217"/>
      <c r="R74" s="218"/>
    </row>
    <row r="75" spans="1:18" ht="69.75" customHeight="1">
      <c r="A75" s="219">
        <v>60</v>
      </c>
      <c r="B75" s="220" t="s">
        <v>145</v>
      </c>
      <c r="C75" s="221">
        <f>'De Para Fiocruz'!H30</f>
        <v>11711748</v>
      </c>
      <c r="D75" s="221">
        <f>'De Para Fiocruz'!I30</f>
        <v>15400000</v>
      </c>
      <c r="E75" s="221">
        <f>'De Para Fiocruz'!J30</f>
        <v>19190</v>
      </c>
      <c r="F75" s="221">
        <f>'De Para Fiocruz'!K30</f>
        <v>15380810</v>
      </c>
      <c r="G75" s="221">
        <f>'De Para Fiocruz'!L30</f>
        <v>15380810</v>
      </c>
      <c r="H75" s="221">
        <f>'De Para Fiocruz'!M30</f>
        <v>15203298</v>
      </c>
      <c r="I75" s="221">
        <f>'De Para Fiocruz'!N30</f>
        <v>177512</v>
      </c>
      <c r="J75" s="221">
        <f>'De Para Fiocruz'!O30</f>
        <v>0</v>
      </c>
      <c r="K75" s="222">
        <f t="shared" si="1"/>
        <v>100</v>
      </c>
      <c r="L75" s="222">
        <f t="shared" si="2"/>
        <v>98.8458865300332</v>
      </c>
      <c r="M75" s="223">
        <f t="shared" si="3"/>
        <v>0</v>
      </c>
      <c r="N75" s="217"/>
      <c r="R75" s="218"/>
    </row>
    <row r="76" spans="1:18" ht="69.75" customHeight="1">
      <c r="A76" s="214">
        <v>61</v>
      </c>
      <c r="B76" s="220" t="s">
        <v>146</v>
      </c>
      <c r="C76" s="221">
        <f>'De Para Fiocruz'!H32</f>
        <v>8279941</v>
      </c>
      <c r="D76" s="221">
        <f>'De Para Fiocruz'!I32</f>
        <v>11000000</v>
      </c>
      <c r="E76" s="221">
        <f>'De Para Fiocruz'!J32</f>
        <v>93</v>
      </c>
      <c r="F76" s="221">
        <f>'De Para Fiocruz'!K32</f>
        <v>10999907</v>
      </c>
      <c r="G76" s="221">
        <f>'De Para Fiocruz'!L32</f>
        <v>10999907</v>
      </c>
      <c r="H76" s="221">
        <f>'De Para Fiocruz'!M32</f>
        <v>10976317</v>
      </c>
      <c r="I76" s="221">
        <f>'De Para Fiocruz'!N32</f>
        <v>23590</v>
      </c>
      <c r="J76" s="221">
        <f>'De Para Fiocruz'!O32</f>
        <v>0</v>
      </c>
      <c r="K76" s="222">
        <f t="shared" si="1"/>
        <v>100</v>
      </c>
      <c r="L76" s="222">
        <f t="shared" si="2"/>
        <v>99.78554364141442</v>
      </c>
      <c r="M76" s="223">
        <f t="shared" si="3"/>
        <v>0</v>
      </c>
      <c r="N76" s="217"/>
      <c r="R76" s="218"/>
    </row>
    <row r="77" spans="1:18" ht="69.75" customHeight="1">
      <c r="A77" s="219">
        <v>62</v>
      </c>
      <c r="B77" s="220" t="s">
        <v>277</v>
      </c>
      <c r="C77" s="221">
        <f>'De Para Fiocruz'!H34</f>
        <v>14728674</v>
      </c>
      <c r="D77" s="221">
        <f>'De Para Fiocruz'!I34</f>
        <v>32913776</v>
      </c>
      <c r="E77" s="221">
        <f>'De Para Fiocruz'!J34</f>
        <v>13463975</v>
      </c>
      <c r="F77" s="221">
        <f>'De Para Fiocruz'!K34</f>
        <v>19449801</v>
      </c>
      <c r="G77" s="221">
        <f>'De Para Fiocruz'!L34</f>
        <v>19449801</v>
      </c>
      <c r="H77" s="221">
        <f>'De Para Fiocruz'!M34</f>
        <v>16101586</v>
      </c>
      <c r="I77" s="221">
        <f>'De Para Fiocruz'!N34</f>
        <v>3348215</v>
      </c>
      <c r="J77" s="221">
        <f>'De Para Fiocruz'!O34</f>
        <v>0</v>
      </c>
      <c r="K77" s="222">
        <f t="shared" si="1"/>
        <v>100</v>
      </c>
      <c r="L77" s="222">
        <f t="shared" si="2"/>
        <v>82.78535086297283</v>
      </c>
      <c r="M77" s="223">
        <f t="shared" si="3"/>
        <v>0</v>
      </c>
      <c r="N77" s="217"/>
      <c r="R77" s="218"/>
    </row>
    <row r="78" spans="1:18" ht="69.75" customHeight="1">
      <c r="A78" s="219">
        <v>63</v>
      </c>
      <c r="B78" s="220" t="s">
        <v>278</v>
      </c>
      <c r="C78" s="221">
        <f>'De Para Fiocruz'!H37</f>
        <v>38197041</v>
      </c>
      <c r="D78" s="221">
        <f>'De Para Fiocruz'!I37</f>
        <v>50779200</v>
      </c>
      <c r="E78" s="221">
        <f>'De Para Fiocruz'!J37</f>
        <v>1822311</v>
      </c>
      <c r="F78" s="221">
        <f>'De Para Fiocruz'!K37</f>
        <v>48956889</v>
      </c>
      <c r="G78" s="221">
        <f>'De Para Fiocruz'!L37</f>
        <v>48956889</v>
      </c>
      <c r="H78" s="221">
        <f>'De Para Fiocruz'!M37</f>
        <v>44933869</v>
      </c>
      <c r="I78" s="221">
        <f>'De Para Fiocruz'!N37</f>
        <v>4023020</v>
      </c>
      <c r="J78" s="221">
        <f>'De Para Fiocruz'!O37</f>
        <v>0</v>
      </c>
      <c r="K78" s="222">
        <f t="shared" si="1"/>
        <v>100</v>
      </c>
      <c r="L78" s="222">
        <f t="shared" si="2"/>
        <v>91.78252523357847</v>
      </c>
      <c r="M78" s="223">
        <f t="shared" si="3"/>
        <v>0</v>
      </c>
      <c r="N78" s="217"/>
      <c r="R78" s="218"/>
    </row>
    <row r="79" spans="1:18" ht="69.75" customHeight="1">
      <c r="A79" s="214">
        <v>64</v>
      </c>
      <c r="B79" s="220" t="s">
        <v>12</v>
      </c>
      <c r="C79" s="221">
        <f>'De Para Fiocruz'!H48</f>
        <v>8014108</v>
      </c>
      <c r="D79" s="221">
        <f>'De Para Fiocruz'!I48</f>
        <v>9900000</v>
      </c>
      <c r="E79" s="221">
        <f>'De Para Fiocruz'!J48</f>
        <v>2023</v>
      </c>
      <c r="F79" s="221">
        <f>'De Para Fiocruz'!K48</f>
        <v>9897977</v>
      </c>
      <c r="G79" s="221">
        <f>'De Para Fiocruz'!L48</f>
        <v>9897977</v>
      </c>
      <c r="H79" s="221">
        <f>'De Para Fiocruz'!M48</f>
        <v>9499777</v>
      </c>
      <c r="I79" s="221">
        <f>'De Para Fiocruz'!N48</f>
        <v>398200</v>
      </c>
      <c r="J79" s="221">
        <f>'De Para Fiocruz'!O48</f>
        <v>0</v>
      </c>
      <c r="K79" s="222">
        <f t="shared" si="1"/>
        <v>100</v>
      </c>
      <c r="L79" s="222">
        <f t="shared" si="2"/>
        <v>95.976955695088</v>
      </c>
      <c r="M79" s="223">
        <f t="shared" si="3"/>
        <v>0</v>
      </c>
      <c r="N79" s="217"/>
      <c r="R79" s="218"/>
    </row>
    <row r="80" spans="1:18" ht="69.75" customHeight="1">
      <c r="A80" s="219">
        <v>65</v>
      </c>
      <c r="B80" s="220" t="s">
        <v>931</v>
      </c>
      <c r="C80" s="221">
        <f>'De Para Fiocruz'!H50</f>
        <v>5194489</v>
      </c>
      <c r="D80" s="221">
        <f>'De Para Fiocruz'!I50</f>
        <v>6423000</v>
      </c>
      <c r="E80" s="221">
        <f>'De Para Fiocruz'!J50</f>
        <v>485400</v>
      </c>
      <c r="F80" s="221">
        <f>'De Para Fiocruz'!K50</f>
        <v>5937600</v>
      </c>
      <c r="G80" s="221">
        <f>'De Para Fiocruz'!L50</f>
        <v>5937600</v>
      </c>
      <c r="H80" s="221">
        <f>'De Para Fiocruz'!M50</f>
        <v>5937600</v>
      </c>
      <c r="I80" s="221">
        <f>'De Para Fiocruz'!N50</f>
        <v>0</v>
      </c>
      <c r="J80" s="221">
        <f>'De Para Fiocruz'!O50</f>
        <v>0</v>
      </c>
      <c r="K80" s="222">
        <f t="shared" si="1"/>
        <v>100</v>
      </c>
      <c r="L80" s="222">
        <f t="shared" si="2"/>
        <v>100</v>
      </c>
      <c r="M80" s="223">
        <f t="shared" si="3"/>
        <v>0</v>
      </c>
      <c r="N80" s="217"/>
      <c r="R80" s="218"/>
    </row>
    <row r="81" spans="1:18" ht="69.75" customHeight="1">
      <c r="A81" s="219">
        <v>66</v>
      </c>
      <c r="B81" s="220" t="s">
        <v>932</v>
      </c>
      <c r="C81" s="221">
        <f>'De Para Fiocruz'!H54</f>
        <v>4235500</v>
      </c>
      <c r="D81" s="221">
        <f>'De Para Fiocruz'!I54</f>
        <v>4518800</v>
      </c>
      <c r="E81" s="221">
        <f>'De Para Fiocruz'!J54</f>
        <v>0</v>
      </c>
      <c r="F81" s="221">
        <f>'De Para Fiocruz'!K54</f>
        <v>4518800</v>
      </c>
      <c r="G81" s="221">
        <f>'De Para Fiocruz'!L54</f>
        <v>4518800</v>
      </c>
      <c r="H81" s="221">
        <f>'De Para Fiocruz'!M54</f>
        <v>4518800</v>
      </c>
      <c r="I81" s="221">
        <f>'De Para Fiocruz'!N54</f>
        <v>0</v>
      </c>
      <c r="J81" s="221">
        <f>'De Para Fiocruz'!O54</f>
        <v>0</v>
      </c>
      <c r="K81" s="222">
        <f aca="true" t="shared" si="8" ref="K81:K92">G81/F81%</f>
        <v>100</v>
      </c>
      <c r="L81" s="222">
        <f aca="true" t="shared" si="9" ref="L81:L92">H81/F81%</f>
        <v>100</v>
      </c>
      <c r="M81" s="223">
        <f aca="true" t="shared" si="10" ref="M81:M92">J81/F81%</f>
        <v>0</v>
      </c>
      <c r="N81" s="217"/>
      <c r="R81" s="218"/>
    </row>
    <row r="82" spans="1:20" ht="90" customHeight="1">
      <c r="A82" s="243">
        <v>67</v>
      </c>
      <c r="B82" s="224" t="s">
        <v>279</v>
      </c>
      <c r="C82" s="216">
        <f>SUM(C83:C87)</f>
        <v>38537881</v>
      </c>
      <c r="D82" s="216">
        <f aca="true" t="shared" si="11" ref="D82:J82">SUM(D83:D87)</f>
        <v>57449964</v>
      </c>
      <c r="E82" s="216">
        <f t="shared" si="11"/>
        <v>13578185</v>
      </c>
      <c r="F82" s="216">
        <f t="shared" si="11"/>
        <v>43871779</v>
      </c>
      <c r="G82" s="216">
        <f t="shared" si="11"/>
        <v>43859987</v>
      </c>
      <c r="H82" s="216">
        <f t="shared" si="11"/>
        <v>40096100</v>
      </c>
      <c r="I82" s="216">
        <f t="shared" si="11"/>
        <v>3763887</v>
      </c>
      <c r="J82" s="216">
        <f t="shared" si="11"/>
        <v>11792</v>
      </c>
      <c r="K82" s="338">
        <f t="shared" si="8"/>
        <v>99.97312167350223</v>
      </c>
      <c r="L82" s="338">
        <f t="shared" si="9"/>
        <v>91.39383201214612</v>
      </c>
      <c r="M82" s="339">
        <f t="shared" si="10"/>
        <v>0.026878326497769785</v>
      </c>
      <c r="N82" s="217"/>
      <c r="R82" s="218"/>
      <c r="S82" s="226"/>
      <c r="T82" s="226"/>
    </row>
    <row r="83" spans="1:20" ht="69.75" customHeight="1">
      <c r="A83" s="219">
        <v>68</v>
      </c>
      <c r="B83" s="220" t="s">
        <v>544</v>
      </c>
      <c r="C83" s="221">
        <f>'De Para Anss '!H18</f>
        <v>20342447</v>
      </c>
      <c r="D83" s="221">
        <f>'De Para Anss '!I18</f>
        <v>24619964</v>
      </c>
      <c r="E83" s="221">
        <f>'De Para Anss '!J18</f>
        <v>6532891</v>
      </c>
      <c r="F83" s="221">
        <f>'De Para Anss '!K18</f>
        <v>18087073</v>
      </c>
      <c r="G83" s="221">
        <f>'De Para Anss '!L18</f>
        <v>18087073</v>
      </c>
      <c r="H83" s="221">
        <f>'De Para Anss '!M18</f>
        <v>16416378</v>
      </c>
      <c r="I83" s="221">
        <f>'De Para Anss '!N18</f>
        <v>1670695</v>
      </c>
      <c r="J83" s="221">
        <f>'De Para Anss '!O18</f>
        <v>0</v>
      </c>
      <c r="K83" s="222">
        <f t="shared" si="8"/>
        <v>100</v>
      </c>
      <c r="L83" s="222">
        <f t="shared" si="9"/>
        <v>90.76304386010936</v>
      </c>
      <c r="M83" s="223">
        <f t="shared" si="10"/>
        <v>0</v>
      </c>
      <c r="N83" s="217"/>
      <c r="R83" s="218"/>
      <c r="S83" s="227"/>
      <c r="T83" s="227"/>
    </row>
    <row r="84" spans="1:20" ht="69.75" customHeight="1">
      <c r="A84" s="214">
        <v>69</v>
      </c>
      <c r="B84" s="220" t="s">
        <v>280</v>
      </c>
      <c r="C84" s="221">
        <f>'De Para Anss '!H23</f>
        <v>17168424</v>
      </c>
      <c r="D84" s="221">
        <f>'De Para Anss '!I23</f>
        <v>28425000</v>
      </c>
      <c r="E84" s="221">
        <f>'De Para Anss '!J23</f>
        <v>4623491</v>
      </c>
      <c r="F84" s="221">
        <f>'De Para Anss '!K23</f>
        <v>23801509</v>
      </c>
      <c r="G84" s="221">
        <f>'De Para Anss '!L23</f>
        <v>23789717</v>
      </c>
      <c r="H84" s="221">
        <f>'De Para Anss '!M23</f>
        <v>21984856</v>
      </c>
      <c r="I84" s="221">
        <f>'De Para Anss '!N23</f>
        <v>1804861</v>
      </c>
      <c r="J84" s="221">
        <f>'De Para Anss '!O23</f>
        <v>11792</v>
      </c>
      <c r="K84" s="222">
        <f t="shared" si="8"/>
        <v>99.95045692271025</v>
      </c>
      <c r="L84" s="222">
        <f t="shared" si="9"/>
        <v>92.36748812858882</v>
      </c>
      <c r="M84" s="223">
        <f t="shared" si="10"/>
        <v>0.04954307728976343</v>
      </c>
      <c r="N84" s="217"/>
      <c r="R84" s="218"/>
      <c r="S84" s="227"/>
      <c r="T84" s="227"/>
    </row>
    <row r="85" spans="1:20" ht="69.75" customHeight="1">
      <c r="A85" s="219">
        <v>70</v>
      </c>
      <c r="B85" s="220" t="s">
        <v>12</v>
      </c>
      <c r="C85" s="221">
        <f>'De Para Anss '!H26</f>
        <v>824416</v>
      </c>
      <c r="D85" s="221">
        <f>'De Para Anss '!I26</f>
        <v>2277000</v>
      </c>
      <c r="E85" s="221">
        <f>'De Para Anss '!J26</f>
        <v>930169</v>
      </c>
      <c r="F85" s="221">
        <f>'De Para Anss '!K26</f>
        <v>1346831</v>
      </c>
      <c r="G85" s="221">
        <f>'De Para Anss '!L26</f>
        <v>1346831</v>
      </c>
      <c r="H85" s="221">
        <f>'De Para Anss '!M26</f>
        <v>1227521</v>
      </c>
      <c r="I85" s="221">
        <f>'De Para Anss '!N26</f>
        <v>119310</v>
      </c>
      <c r="J85" s="221">
        <f>'De Para Anss '!O26</f>
        <v>0</v>
      </c>
      <c r="K85" s="222">
        <f t="shared" si="8"/>
        <v>100</v>
      </c>
      <c r="L85" s="222">
        <f t="shared" si="9"/>
        <v>91.14142754361906</v>
      </c>
      <c r="M85" s="223">
        <f t="shared" si="10"/>
        <v>0</v>
      </c>
      <c r="N85" s="217"/>
      <c r="R85" s="218"/>
      <c r="S85" s="227"/>
      <c r="T85" s="227"/>
    </row>
    <row r="86" spans="1:20" ht="69.75" customHeight="1">
      <c r="A86" s="219">
        <v>71</v>
      </c>
      <c r="B86" s="220" t="s">
        <v>931</v>
      </c>
      <c r="C86" s="221">
        <f>'De Para Anss '!H28</f>
        <v>202594</v>
      </c>
      <c r="D86" s="221">
        <f>'De Para Anss '!I28</f>
        <v>1245000</v>
      </c>
      <c r="E86" s="221">
        <f>'De Para Anss '!J28</f>
        <v>608634</v>
      </c>
      <c r="F86" s="221">
        <f>'De Para Anss '!K28</f>
        <v>636366</v>
      </c>
      <c r="G86" s="221">
        <f>'De Para Anss '!L28</f>
        <v>636366</v>
      </c>
      <c r="H86" s="221">
        <f>'De Para Anss '!M28</f>
        <v>467345</v>
      </c>
      <c r="I86" s="221">
        <f>'De Para Anss '!N28</f>
        <v>169021</v>
      </c>
      <c r="J86" s="221">
        <f>'De Para Anss '!O28</f>
        <v>0</v>
      </c>
      <c r="K86" s="222">
        <f t="shared" si="8"/>
        <v>100</v>
      </c>
      <c r="L86" s="222">
        <f t="shared" si="9"/>
        <v>73.43965579556419</v>
      </c>
      <c r="M86" s="223">
        <f t="shared" si="10"/>
        <v>0</v>
      </c>
      <c r="N86" s="217"/>
      <c r="R86" s="218"/>
      <c r="S86" s="227"/>
      <c r="T86" s="227"/>
    </row>
    <row r="87" spans="1:20" ht="69.75" customHeight="1" thickBot="1">
      <c r="A87" s="214">
        <v>72</v>
      </c>
      <c r="B87" s="228" t="s">
        <v>932</v>
      </c>
      <c r="C87" s="221">
        <f>'De Para Anss '!H32</f>
        <v>0</v>
      </c>
      <c r="D87" s="221">
        <f>'De Para Anss '!I32</f>
        <v>883000</v>
      </c>
      <c r="E87" s="221">
        <f>'De Para Anss '!J32</f>
        <v>883000</v>
      </c>
      <c r="F87" s="221">
        <f>'De Para Anss '!K32</f>
        <v>0</v>
      </c>
      <c r="G87" s="221">
        <f>'De Para Anss '!L32</f>
        <v>0</v>
      </c>
      <c r="H87" s="221">
        <f>'De Para Anss '!M32</f>
        <v>0</v>
      </c>
      <c r="I87" s="221">
        <f>'De Para Anss '!N32</f>
        <v>0</v>
      </c>
      <c r="J87" s="221">
        <f>'De Para Anss '!O32</f>
        <v>0</v>
      </c>
      <c r="K87" s="229">
        <v>0</v>
      </c>
      <c r="L87" s="229">
        <v>0</v>
      </c>
      <c r="M87" s="242">
        <v>0</v>
      </c>
      <c r="N87" s="217"/>
      <c r="R87" s="218"/>
      <c r="S87" s="227"/>
      <c r="T87" s="227"/>
    </row>
    <row r="88" spans="1:20" ht="90" customHeight="1" thickBot="1">
      <c r="A88" s="308" t="s">
        <v>281</v>
      </c>
      <c r="B88" s="309"/>
      <c r="C88" s="230">
        <f>(C20+C52+C58+C72+C82)-C22-C65-'De Para Fundo'!H154</f>
        <v>19845592068</v>
      </c>
      <c r="D88" s="230">
        <f>(D20+D52+D58+D72+D82)-D22-D65-'De Para Fundo'!I154</f>
        <v>22736490662</v>
      </c>
      <c r="E88" s="230">
        <f>(E20+E52+E58+E72+E82)-E22-E65-'De Para Fundo'!J154</f>
        <v>963501000</v>
      </c>
      <c r="F88" s="230">
        <f>(F20+F52+F58+F72+F82)-F22-F65-'De Para Fundo'!K154</f>
        <v>21772989662</v>
      </c>
      <c r="G88" s="230">
        <f>(G20+G52+G58+G72+G82)-G22-G65-'De Para Fundo'!L154</f>
        <v>21762917939.08</v>
      </c>
      <c r="H88" s="230">
        <f>(H20+H52+H58+H72+H82)-H22-H65-'De Para Fundo'!M154</f>
        <v>19939226240.08</v>
      </c>
      <c r="I88" s="230">
        <f>(I20+I52+I58+I72+I82)-I22-I65-'De Para Fundo'!N154</f>
        <v>1823691699</v>
      </c>
      <c r="J88" s="230">
        <f>(J20+J52+J58+J72+J82)-J22-J65-'De Para Fundo'!O154</f>
        <v>10071722.920000002</v>
      </c>
      <c r="K88" s="340">
        <f t="shared" si="8"/>
        <v>99.95374212234356</v>
      </c>
      <c r="L88" s="340">
        <f t="shared" si="9"/>
        <v>91.57780603221232</v>
      </c>
      <c r="M88" s="340">
        <f t="shared" si="10"/>
        <v>0.04625787765645246</v>
      </c>
      <c r="N88" s="231"/>
      <c r="R88" s="218"/>
      <c r="S88" s="232"/>
      <c r="T88" s="232"/>
    </row>
    <row r="89" spans="1:20" ht="90" customHeight="1" thickBot="1">
      <c r="A89" s="308" t="s">
        <v>282</v>
      </c>
      <c r="B89" s="309"/>
      <c r="C89" s="230">
        <f>SUM(C17)</f>
        <v>2628477874</v>
      </c>
      <c r="D89" s="230">
        <f aca="true" t="shared" si="12" ref="D89:J89">SUM(D17)</f>
        <v>2983961018</v>
      </c>
      <c r="E89" s="230">
        <f t="shared" si="12"/>
        <v>0</v>
      </c>
      <c r="F89" s="230">
        <f t="shared" si="12"/>
        <v>2983961018</v>
      </c>
      <c r="G89" s="230">
        <f t="shared" si="12"/>
        <v>2973924597</v>
      </c>
      <c r="H89" s="230">
        <f t="shared" si="12"/>
        <v>2888564348</v>
      </c>
      <c r="I89" s="230">
        <f t="shared" si="12"/>
        <v>85360249</v>
      </c>
      <c r="J89" s="230">
        <f t="shared" si="12"/>
        <v>10036421</v>
      </c>
      <c r="K89" s="340">
        <f t="shared" si="8"/>
        <v>99.66365441976427</v>
      </c>
      <c r="L89" s="340">
        <f t="shared" si="9"/>
        <v>96.80301889252094</v>
      </c>
      <c r="M89" s="340">
        <f t="shared" si="10"/>
        <v>0.3363455802357268</v>
      </c>
      <c r="N89" s="231"/>
      <c r="R89" s="218"/>
      <c r="S89" s="232"/>
      <c r="T89" s="232"/>
    </row>
    <row r="90" spans="1:20" ht="90" customHeight="1" thickBot="1">
      <c r="A90" s="308" t="s">
        <v>283</v>
      </c>
      <c r="B90" s="309"/>
      <c r="C90" s="230">
        <f aca="true" t="shared" si="13" ref="C90:J90">SUM(C88:C89)</f>
        <v>22474069942</v>
      </c>
      <c r="D90" s="230">
        <f t="shared" si="13"/>
        <v>25720451680</v>
      </c>
      <c r="E90" s="230">
        <f t="shared" si="13"/>
        <v>963501000</v>
      </c>
      <c r="F90" s="230">
        <f t="shared" si="13"/>
        <v>24756950680</v>
      </c>
      <c r="G90" s="230">
        <f t="shared" si="13"/>
        <v>24736842536.08</v>
      </c>
      <c r="H90" s="230">
        <f t="shared" si="13"/>
        <v>22827790588.08</v>
      </c>
      <c r="I90" s="230">
        <f t="shared" si="13"/>
        <v>1909051948</v>
      </c>
      <c r="J90" s="230">
        <f t="shared" si="13"/>
        <v>20108143.92</v>
      </c>
      <c r="K90" s="340">
        <f t="shared" si="8"/>
        <v>99.91877778414673</v>
      </c>
      <c r="L90" s="340">
        <f t="shared" si="9"/>
        <v>92.20760215239885</v>
      </c>
      <c r="M90" s="340">
        <f t="shared" si="10"/>
        <v>0.08122221585328133</v>
      </c>
      <c r="N90" s="231"/>
      <c r="R90" s="218"/>
      <c r="S90" s="232"/>
      <c r="T90" s="232"/>
    </row>
    <row r="91" spans="1:20" ht="90" customHeight="1" thickBot="1">
      <c r="A91" s="308" t="s">
        <v>284</v>
      </c>
      <c r="B91" s="309"/>
      <c r="C91" s="230">
        <f>C22+C65+'De Para Fundo'!H154</f>
        <v>1156735115</v>
      </c>
      <c r="D91" s="230">
        <f>D22+D65+'De Para Fundo'!I154</f>
        <v>1245790000</v>
      </c>
      <c r="E91" s="230">
        <f>E22+E65+'De Para Fundo'!J154</f>
        <v>552490000</v>
      </c>
      <c r="F91" s="230">
        <f>F22+F65+'De Para Fundo'!K154</f>
        <v>693300000</v>
      </c>
      <c r="G91" s="230">
        <f>G22+G65+'De Para Fundo'!L154</f>
        <v>693092422</v>
      </c>
      <c r="H91" s="230">
        <f>H22+H65+'De Para Fundo'!M154</f>
        <v>220895226</v>
      </c>
      <c r="I91" s="230">
        <f>I22+I65+'De Para Fundo'!N154</f>
        <v>472197196</v>
      </c>
      <c r="J91" s="230">
        <f>J22+J65+'De Para Fundo'!O154</f>
        <v>207578</v>
      </c>
      <c r="K91" s="340">
        <f t="shared" si="8"/>
        <v>99.97005942593394</v>
      </c>
      <c r="L91" s="340">
        <f t="shared" si="9"/>
        <v>31.86142016443098</v>
      </c>
      <c r="M91" s="340">
        <f t="shared" si="10"/>
        <v>0.02994057406606087</v>
      </c>
      <c r="N91" s="231"/>
      <c r="R91" s="218"/>
      <c r="S91" s="232"/>
      <c r="T91" s="232"/>
    </row>
    <row r="92" spans="1:18" ht="90" customHeight="1" thickBot="1">
      <c r="A92" s="233"/>
      <c r="B92" s="234" t="s">
        <v>285</v>
      </c>
      <c r="C92" s="230">
        <f aca="true" t="shared" si="14" ref="C92:J92">SUM(C90:C91)+C18+C19</f>
        <v>26135922737</v>
      </c>
      <c r="D92" s="230">
        <f t="shared" si="14"/>
        <v>29925612516</v>
      </c>
      <c r="E92" s="230">
        <f t="shared" si="14"/>
        <v>1515991000</v>
      </c>
      <c r="F92" s="230">
        <f t="shared" si="14"/>
        <v>28409621516</v>
      </c>
      <c r="G92" s="230">
        <f t="shared" si="14"/>
        <v>28293330622.08</v>
      </c>
      <c r="H92" s="230">
        <f t="shared" si="14"/>
        <v>25911380500.08</v>
      </c>
      <c r="I92" s="230">
        <f t="shared" si="14"/>
        <v>2381950122</v>
      </c>
      <c r="J92" s="230">
        <f t="shared" si="14"/>
        <v>116290893.92</v>
      </c>
      <c r="K92" s="340">
        <f t="shared" si="8"/>
        <v>99.59066369872437</v>
      </c>
      <c r="L92" s="340">
        <f t="shared" si="9"/>
        <v>91.20635586604693</v>
      </c>
      <c r="M92" s="340">
        <f t="shared" si="10"/>
        <v>0.4093363012756301</v>
      </c>
      <c r="N92" s="231"/>
      <c r="R92" s="218"/>
    </row>
    <row r="93" spans="1:13" ht="48.75" customHeight="1">
      <c r="A93" s="235"/>
      <c r="B93" s="236"/>
      <c r="C93" s="236"/>
      <c r="D93" s="237"/>
      <c r="E93" s="237"/>
      <c r="F93" s="237"/>
      <c r="G93" s="237"/>
      <c r="H93" s="238"/>
      <c r="I93" s="239"/>
      <c r="J93" s="185"/>
      <c r="K93" s="185"/>
      <c r="L93" s="185"/>
      <c r="M93" s="185"/>
    </row>
    <row r="94" spans="1:13" ht="50.25">
      <c r="A94" s="235"/>
      <c r="B94" s="185"/>
      <c r="C94" s="185"/>
      <c r="D94" s="237"/>
      <c r="E94" s="238"/>
      <c r="F94" s="237"/>
      <c r="G94" s="237"/>
      <c r="H94" s="248"/>
      <c r="I94" s="240"/>
      <c r="J94" s="185"/>
      <c r="K94" s="185"/>
      <c r="L94" s="185"/>
      <c r="M94" s="185"/>
    </row>
    <row r="95" spans="1:13" ht="50.25">
      <c r="A95" s="235"/>
      <c r="B95" s="185"/>
      <c r="C95" s="185"/>
      <c r="D95" s="185"/>
      <c r="E95" s="185"/>
      <c r="F95" s="185"/>
      <c r="G95" s="185"/>
      <c r="H95" s="241"/>
      <c r="I95" s="240"/>
      <c r="J95" s="238"/>
      <c r="K95" s="185"/>
      <c r="L95" s="185"/>
      <c r="M95" s="185"/>
    </row>
    <row r="96" spans="1:13" ht="23.2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</row>
    <row r="97" spans="1:13" ht="23.2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</row>
    <row r="98" spans="1:13" ht="23.2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</row>
    <row r="99" spans="1:13" ht="23.25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</row>
    <row r="100" spans="1:13" ht="23.25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</row>
    <row r="101" spans="1:13" ht="23.25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</row>
    <row r="102" spans="1:13" ht="23.2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</row>
    <row r="103" spans="1:13" ht="23.2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</row>
    <row r="104" spans="1:13" ht="23.2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</row>
    <row r="105" spans="1:13" ht="23.2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</row>
    <row r="106" spans="1:13" ht="23.2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</row>
    <row r="107" spans="1:13" ht="23.2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</row>
    <row r="108" spans="1:13" ht="23.2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</row>
    <row r="109" spans="1:13" ht="23.2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</row>
    <row r="110" spans="1:13" ht="23.2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</row>
    <row r="111" spans="1:13" ht="23.2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</row>
    <row r="112" spans="1:13" ht="23.2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</row>
    <row r="113" spans="1:13" ht="23.2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</row>
    <row r="114" spans="1:13" ht="23.2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</row>
    <row r="115" spans="1:13" ht="23.2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1:13" ht="23.2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1:13" ht="23.2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1:13" ht="23.2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1:13" ht="23.2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1:13" ht="23.2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</row>
    <row r="121" spans="1:13" ht="23.2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1:13" ht="23.2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</row>
    <row r="123" spans="1:13" ht="23.2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1:13" ht="23.2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</row>
    <row r="125" spans="1:13" ht="23.2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</row>
    <row r="126" spans="1:13" ht="23.2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</row>
    <row r="127" spans="1:13" ht="23.25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</row>
    <row r="128" spans="1:13" ht="23.25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</row>
    <row r="129" spans="1:13" ht="23.25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</row>
    <row r="130" spans="1:13" ht="23.25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1:13" ht="23.25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</row>
    <row r="132" spans="1:13" ht="23.25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1:13" ht="23.25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1:13" ht="23.25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1:13" ht="23.25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1:13" ht="23.25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</row>
    <row r="137" spans="1:13" ht="23.25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</row>
    <row r="138" spans="1:13" ht="23.25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</row>
    <row r="139" spans="1:13" ht="23.25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</row>
    <row r="140" spans="1:13" ht="23.25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</row>
    <row r="141" spans="1:13" ht="23.25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2" spans="1:13" ht="23.25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</row>
    <row r="143" spans="1:13" ht="23.25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</row>
    <row r="144" spans="1:13" ht="23.25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</row>
    <row r="145" spans="1:13" ht="23.25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</row>
    <row r="146" spans="1:13" ht="23.25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</row>
    <row r="147" spans="1:13" ht="23.25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</row>
    <row r="148" spans="1:13" ht="23.25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</row>
    <row r="149" spans="1:13" ht="23.25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</row>
    <row r="150" spans="1:13" ht="23.25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</row>
    <row r="151" spans="1:13" ht="23.25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</row>
    <row r="152" spans="1:13" ht="23.25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</row>
    <row r="153" spans="1:13" ht="23.25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</row>
    <row r="154" spans="1:13" ht="23.25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</row>
    <row r="155" spans="1:13" ht="23.25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</row>
    <row r="156" spans="1:13" ht="23.25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</row>
    <row r="157" spans="1:13" ht="23.25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</row>
    <row r="158" spans="1:13" ht="23.25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</row>
    <row r="159" spans="1:13" ht="23.25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</row>
    <row r="160" spans="1:13" ht="23.25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</row>
    <row r="161" spans="1:13" ht="23.25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</row>
    <row r="162" spans="1:13" ht="23.25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</row>
    <row r="163" spans="1:13" ht="23.25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</row>
    <row r="164" spans="1:13" ht="23.25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</row>
    <row r="165" spans="1:13" ht="23.25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</row>
    <row r="166" spans="1:13" ht="23.25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</row>
    <row r="167" spans="1:13" ht="23.25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</row>
    <row r="168" spans="1:13" ht="23.25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</row>
    <row r="169" spans="1:13" ht="23.25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</row>
    <row r="170" spans="1:13" ht="23.25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</row>
    <row r="171" spans="1:13" ht="23.25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</row>
    <row r="172" spans="1:13" ht="23.25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</row>
    <row r="173" spans="1:13" ht="23.25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</row>
    <row r="174" spans="1:13" ht="23.25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</row>
    <row r="175" spans="1:13" ht="23.25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</row>
    <row r="176" spans="1:13" ht="23.25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</row>
    <row r="177" spans="1:13" ht="23.25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</row>
    <row r="178" spans="1:13" ht="23.25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</row>
    <row r="179" spans="1:13" ht="23.25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</row>
    <row r="180" spans="1:13" ht="23.25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</row>
    <row r="181" spans="1:13" ht="23.25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</row>
    <row r="182" spans="1:13" ht="23.25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</row>
    <row r="183" spans="1:13" ht="23.25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</row>
    <row r="184" spans="1:13" ht="23.25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</row>
    <row r="185" spans="1:13" ht="23.25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</row>
    <row r="186" spans="1:13" ht="23.25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</row>
    <row r="187" spans="1:13" ht="23.25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</row>
    <row r="188" spans="1:13" ht="23.25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</row>
    <row r="189" spans="1:13" ht="23.25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</row>
    <row r="190" spans="1:13" ht="23.25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</row>
    <row r="191" spans="1:13" ht="23.25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</row>
    <row r="192" spans="1:13" ht="23.25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</row>
    <row r="193" spans="1:13" ht="23.25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</row>
    <row r="194" spans="1:13" ht="23.25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</row>
    <row r="195" spans="1:13" ht="23.25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</row>
    <row r="196" spans="1:13" ht="23.25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</row>
    <row r="197" spans="1:13" ht="23.25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</row>
    <row r="198" spans="1:13" ht="23.25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</row>
    <row r="199" spans="1:13" ht="23.25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</row>
    <row r="200" spans="1:13" ht="23.25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</row>
    <row r="201" spans="1:13" ht="23.25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</row>
    <row r="202" spans="1:13" ht="23.25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</row>
    <row r="203" spans="1:13" ht="23.25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</row>
    <row r="204" spans="1:13" ht="23.25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</row>
    <row r="205" spans="1:13" ht="23.25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</row>
    <row r="206" spans="1:13" ht="23.25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</row>
    <row r="207" spans="1:13" ht="23.25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</row>
    <row r="208" spans="1:13" ht="23.25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</row>
    <row r="209" spans="1:13" ht="23.25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</row>
    <row r="210" spans="1:13" ht="23.25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</row>
    <row r="211" spans="1:13" ht="23.25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</row>
    <row r="212" spans="1:13" ht="23.25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</row>
    <row r="213" spans="1:13" ht="23.25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</row>
    <row r="214" spans="1:13" ht="23.25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</row>
    <row r="215" spans="1:13" ht="23.25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</row>
    <row r="216" spans="1:13" ht="23.25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</row>
    <row r="217" spans="1:13" ht="23.25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</row>
    <row r="218" spans="1:13" ht="23.25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</row>
    <row r="219" spans="1:13" ht="23.25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</row>
    <row r="220" spans="1:13" ht="23.25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</row>
    <row r="221" spans="1:13" ht="23.25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</row>
    <row r="222" spans="1:13" ht="23.25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</row>
    <row r="223" spans="1:13" ht="23.25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</row>
    <row r="224" spans="1:13" ht="23.25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</row>
    <row r="225" spans="1:13" ht="23.25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</row>
    <row r="226" spans="1:13" ht="23.25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</row>
    <row r="227" spans="1:13" ht="23.25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</row>
    <row r="228" spans="1:13" ht="23.25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</row>
    <row r="229" spans="1:13" ht="23.25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</row>
    <row r="230" spans="1:13" ht="23.25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</row>
    <row r="231" spans="1:13" ht="23.2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</row>
    <row r="232" spans="1:13" ht="23.25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</row>
    <row r="233" spans="1:13" ht="23.25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</row>
    <row r="234" spans="1:13" ht="23.25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</row>
    <row r="235" spans="1:13" ht="23.25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</row>
    <row r="236" spans="1:13" ht="23.25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</row>
    <row r="237" spans="1:13" ht="23.25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</row>
    <row r="238" spans="1:13" ht="23.25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</row>
    <row r="239" spans="1:13" ht="23.25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</row>
    <row r="240" spans="1:13" ht="23.25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</row>
    <row r="241" spans="1:13" ht="23.25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</row>
    <row r="242" spans="1:13" ht="23.25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</row>
    <row r="243" spans="1:13" ht="23.25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</row>
    <row r="244" spans="1:13" ht="23.25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</row>
    <row r="245" spans="1:13" ht="23.2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</row>
    <row r="246" spans="1:13" ht="23.25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</row>
    <row r="247" spans="1:13" ht="23.25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</row>
    <row r="248" spans="1:13" ht="23.25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</row>
    <row r="249" spans="1:13" ht="23.25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</row>
    <row r="250" spans="1:13" ht="23.25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</row>
    <row r="251" spans="1:13" ht="23.25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</row>
    <row r="252" spans="1:13" ht="23.25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</row>
    <row r="253" spans="1:13" ht="23.25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</row>
    <row r="254" spans="1:13" ht="23.25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</row>
    <row r="255" spans="1:13" ht="23.25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</row>
    <row r="256" spans="1:13" ht="23.25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</row>
    <row r="257" spans="1:13" ht="23.25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</row>
    <row r="258" spans="1:13" ht="23.25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</row>
    <row r="259" spans="1:13" ht="23.25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</row>
    <row r="260" spans="1:13" ht="23.25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</row>
    <row r="261" spans="1:13" ht="23.25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</row>
    <row r="262" spans="1:13" ht="23.25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</row>
    <row r="263" spans="1:13" ht="23.25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</row>
    <row r="264" spans="1:13" ht="23.25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</row>
    <row r="265" spans="1:13" ht="23.25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</row>
    <row r="266" spans="1:13" ht="23.25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</row>
    <row r="267" spans="1:13" ht="23.25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</row>
    <row r="268" spans="1:13" ht="23.25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</row>
    <row r="269" spans="1:13" ht="23.25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</row>
    <row r="270" spans="1:13" ht="23.25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</row>
    <row r="271" spans="1:13" ht="23.25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</row>
    <row r="272" spans="1:13" ht="23.25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</row>
    <row r="273" spans="1:13" ht="23.25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</row>
    <row r="274" spans="1:13" ht="23.25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</row>
    <row r="275" spans="1:13" ht="23.25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</row>
    <row r="276" spans="1:13" ht="23.25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</row>
    <row r="277" spans="1:13" ht="23.25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</row>
    <row r="278" spans="1:13" ht="23.25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</row>
    <row r="279" spans="1:13" ht="23.25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</row>
    <row r="280" spans="1:13" ht="23.25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</row>
    <row r="281" spans="1:13" ht="23.25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</row>
    <row r="282" spans="1:13" ht="23.25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</row>
    <row r="283" spans="1:13" ht="23.25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</row>
    <row r="284" spans="1:13" ht="23.25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</row>
    <row r="285" spans="1:13" ht="23.25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</row>
    <row r="286" spans="1:13" ht="23.25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</row>
    <row r="287" spans="1:13" ht="23.25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</row>
    <row r="288" spans="1:13" ht="23.25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</row>
    <row r="289" spans="1:13" ht="23.25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</row>
    <row r="290" spans="1:13" ht="23.25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</row>
    <row r="291" spans="1:13" ht="23.25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</row>
    <row r="292" spans="1:13" ht="23.25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</row>
    <row r="293" spans="1:13" ht="23.25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</row>
    <row r="294" spans="1:13" ht="23.25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</row>
    <row r="295" spans="1:13" ht="23.25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</row>
    <row r="296" spans="1:13" ht="23.25">
      <c r="A296" s="185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</row>
    <row r="297" spans="1:13" ht="23.25">
      <c r="A297" s="185"/>
      <c r="B297" s="185"/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</row>
    <row r="298" spans="1:13" ht="23.25">
      <c r="A298" s="185"/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</row>
    <row r="299" spans="1:13" ht="23.25">
      <c r="A299" s="185"/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</row>
    <row r="300" spans="1:13" ht="23.25">
      <c r="A300" s="185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</row>
    <row r="301" spans="1:13" ht="23.25">
      <c r="A301" s="185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</row>
    <row r="302" spans="1:13" ht="23.25">
      <c r="A302" s="185"/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</row>
    <row r="303" spans="1:13" ht="23.25">
      <c r="A303" s="185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</row>
    <row r="304" spans="1:13" ht="23.25">
      <c r="A304" s="185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</row>
    <row r="305" spans="1:13" ht="23.25">
      <c r="A305" s="185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</row>
    <row r="306" spans="1:13" ht="23.25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</row>
    <row r="307" spans="1:13" ht="23.25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</row>
    <row r="308" spans="1:13" ht="23.25">
      <c r="A308" s="18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</row>
    <row r="309" spans="1:13" ht="23.2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</row>
    <row r="310" spans="1:13" ht="23.25">
      <c r="A310" s="185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</row>
    <row r="311" spans="1:13" ht="23.25">
      <c r="A311" s="185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</row>
    <row r="312" spans="1:13" ht="23.25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</row>
    <row r="313" spans="1:13" ht="23.25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</row>
    <row r="314" spans="1:13" ht="23.25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</row>
    <row r="315" spans="1:13" ht="23.25">
      <c r="A315" s="185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</row>
    <row r="316" spans="1:13" ht="23.25">
      <c r="A316" s="185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</row>
    <row r="317" spans="1:13" ht="23.25">
      <c r="A317" s="185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</row>
    <row r="318" spans="1:13" ht="23.25">
      <c r="A318" s="185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</row>
    <row r="319" spans="1:13" ht="23.25">
      <c r="A319" s="185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</row>
    <row r="320" spans="1:13" ht="23.25">
      <c r="A320" s="185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</row>
    <row r="321" spans="1:13" ht="23.25">
      <c r="A321" s="185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</row>
    <row r="322" spans="1:13" ht="23.25">
      <c r="A322" s="185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</row>
    <row r="323" spans="1:13" ht="23.25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</row>
    <row r="324" spans="1:13" ht="23.25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</row>
    <row r="325" spans="1:13" ht="23.25">
      <c r="A325" s="185"/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</row>
    <row r="326" spans="1:13" ht="23.25">
      <c r="A326" s="185"/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</row>
    <row r="327" spans="1:13" ht="23.25">
      <c r="A327" s="185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</row>
    <row r="328" spans="1:13" ht="23.25">
      <c r="A328" s="185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</row>
    <row r="329" spans="1:13" ht="23.25">
      <c r="A329" s="185"/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</row>
    <row r="330" spans="1:13" ht="23.25">
      <c r="A330" s="185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</row>
    <row r="331" spans="1:13" ht="23.25">
      <c r="A331" s="185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</row>
    <row r="332" spans="1:13" ht="23.25">
      <c r="A332" s="185"/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</row>
    <row r="333" spans="1:13" ht="23.25">
      <c r="A333" s="185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</row>
    <row r="334" spans="1:13" ht="23.25">
      <c r="A334" s="185"/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</row>
    <row r="335" spans="1:13" ht="23.25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</row>
    <row r="336" spans="1:13" ht="23.25">
      <c r="A336" s="185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</row>
    <row r="337" spans="1:13" ht="23.25">
      <c r="A337" s="185"/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</row>
    <row r="338" spans="1:13" ht="23.25">
      <c r="A338" s="185"/>
      <c r="B338" s="185"/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</row>
    <row r="339" spans="1:13" ht="23.25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</row>
    <row r="340" spans="1:13" ht="23.25">
      <c r="A340" s="185"/>
      <c r="B340" s="185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</row>
    <row r="341" spans="1:13" ht="23.25">
      <c r="A341" s="185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</row>
    <row r="342" spans="1:13" ht="23.25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</row>
    <row r="343" spans="1:13" ht="23.2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</row>
    <row r="344" spans="1:13" ht="23.2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</row>
    <row r="345" spans="1:13" ht="23.2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</row>
    <row r="346" spans="1:13" ht="23.25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</row>
    <row r="347" spans="1:13" ht="23.2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</row>
    <row r="348" spans="1:13" ht="23.2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</row>
    <row r="349" spans="1:13" ht="23.2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</row>
    <row r="350" spans="1:13" ht="23.2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</row>
    <row r="351" spans="1:13" ht="23.25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</row>
    <row r="352" spans="1:13" ht="23.2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</row>
    <row r="353" spans="1:13" ht="23.25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</row>
    <row r="354" spans="1:13" ht="23.2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</row>
    <row r="355" spans="1:13" ht="23.2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</row>
    <row r="356" spans="1:13" ht="23.2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</row>
    <row r="357" spans="1:13" ht="23.2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</row>
    <row r="358" spans="1:13" ht="23.2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</row>
    <row r="359" spans="1:13" ht="23.2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</row>
    <row r="360" spans="1:13" ht="23.2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</row>
    <row r="361" spans="1:13" ht="23.2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</row>
    <row r="362" spans="1:13" ht="23.2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</row>
    <row r="363" spans="1:13" ht="23.2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</row>
    <row r="364" spans="1:13" ht="23.2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</row>
    <row r="365" spans="1:13" ht="23.2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</row>
    <row r="366" spans="1:13" ht="23.2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</row>
    <row r="367" spans="1:13" ht="23.2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</row>
    <row r="368" spans="1:13" ht="23.2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</row>
    <row r="369" spans="1:13" ht="23.2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</row>
    <row r="370" spans="1:13" ht="23.2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</row>
    <row r="371" spans="1:13" ht="23.2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</row>
    <row r="372" spans="1:13" ht="23.2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</row>
    <row r="373" spans="1:13" ht="23.2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</row>
    <row r="374" spans="1:13" ht="23.25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</row>
    <row r="375" spans="1:13" ht="23.2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</row>
    <row r="376" spans="1:13" ht="23.2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</row>
    <row r="377" spans="1:13" ht="23.2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</row>
    <row r="378" spans="1:13" ht="23.25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</row>
    <row r="379" spans="1:13" ht="23.2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</row>
    <row r="380" spans="1:13" ht="23.2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</row>
    <row r="381" spans="1:13" ht="23.2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</row>
    <row r="382" spans="1:13" ht="23.2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</row>
    <row r="383" spans="1:13" ht="23.2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</row>
    <row r="384" spans="1:13" ht="23.2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</row>
    <row r="385" spans="1:13" ht="23.2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</row>
    <row r="386" spans="1:13" ht="23.2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</row>
    <row r="387" spans="1:13" ht="23.2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</row>
    <row r="388" spans="1:13" ht="23.2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</row>
    <row r="389" spans="1:13" ht="23.2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</row>
    <row r="390" spans="1:13" ht="23.2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</row>
    <row r="391" spans="1:13" ht="23.2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</row>
    <row r="392" spans="1:13" ht="23.25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</row>
    <row r="393" spans="1:13" ht="23.25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</row>
    <row r="394" spans="1:13" ht="23.25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</row>
    <row r="395" spans="1:13" ht="23.25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</row>
    <row r="396" spans="1:13" ht="23.25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</row>
    <row r="397" spans="1:13" ht="23.25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</row>
    <row r="398" spans="1:13" ht="23.25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</row>
    <row r="399" spans="1:13" ht="23.25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</row>
    <row r="400" spans="1:13" ht="23.25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</row>
    <row r="401" spans="1:13" ht="23.25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</row>
    <row r="402" spans="1:13" ht="23.25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</row>
    <row r="403" spans="1:13" ht="23.25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</row>
    <row r="404" spans="1:13" ht="23.25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</row>
    <row r="405" spans="1:13" ht="23.25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</row>
    <row r="406" spans="1:13" ht="23.25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</row>
    <row r="407" spans="1:13" ht="23.25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</row>
    <row r="408" spans="1:13" ht="23.25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</row>
    <row r="409" spans="1:13" ht="23.25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</row>
    <row r="410" spans="1:13" ht="23.25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</row>
    <row r="411" spans="1:13" ht="23.25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</row>
    <row r="412" spans="1:13" ht="23.25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</row>
    <row r="413" spans="1:13" ht="23.25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</row>
    <row r="414" spans="1:13" ht="23.25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</row>
    <row r="415" spans="1:13" ht="23.25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</row>
    <row r="416" spans="1:13" ht="23.2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</row>
    <row r="417" spans="1:13" ht="23.25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</row>
    <row r="418" spans="1:13" ht="23.25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</row>
    <row r="419" spans="1:13" ht="23.25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</row>
    <row r="420" spans="1:13" ht="23.25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</row>
    <row r="421" spans="1:13" ht="23.25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</row>
    <row r="422" spans="1:13" ht="23.25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</row>
    <row r="423" spans="1:13" ht="23.25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</row>
    <row r="424" spans="1:13" ht="23.25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</row>
    <row r="425" spans="1:13" ht="23.25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</row>
    <row r="426" spans="1:13" ht="23.25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</row>
    <row r="427" spans="1:13" ht="23.25">
      <c r="A427" s="185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</row>
    <row r="428" spans="1:13" ht="23.25">
      <c r="A428" s="185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</row>
    <row r="429" spans="1:13" ht="23.25">
      <c r="A429" s="185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</row>
    <row r="430" spans="1:13" ht="23.25">
      <c r="A430" s="185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</row>
    <row r="431" spans="1:13" ht="23.25">
      <c r="A431" s="185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</row>
    <row r="432" spans="1:13" ht="23.25">
      <c r="A432" s="185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</row>
    <row r="433" spans="1:13" ht="23.25">
      <c r="A433" s="185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</row>
    <row r="434" spans="1:13" ht="23.25">
      <c r="A434" s="185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</row>
    <row r="435" spans="1:13" ht="23.25">
      <c r="A435" s="185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</row>
    <row r="436" spans="1:13" ht="23.25">
      <c r="A436" s="185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</row>
    <row r="437" spans="1:13" ht="23.25">
      <c r="A437" s="185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</row>
    <row r="438" spans="1:13" ht="23.25">
      <c r="A438" s="185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</row>
    <row r="439" spans="1:13" ht="23.25">
      <c r="A439" s="185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</row>
    <row r="440" spans="1:13" ht="23.25">
      <c r="A440" s="185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</row>
    <row r="441" spans="1:13" ht="23.25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</row>
    <row r="442" spans="1:13" ht="23.25">
      <c r="A442" s="185"/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</row>
    <row r="443" spans="1:13" ht="23.25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</row>
    <row r="444" spans="1:13" ht="23.25">
      <c r="A444" s="185"/>
      <c r="B444" s="185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</row>
    <row r="445" spans="1:13" ht="23.25">
      <c r="A445" s="185"/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</row>
    <row r="446" spans="1:13" ht="23.25">
      <c r="A446" s="185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</row>
    <row r="447" spans="1:13" ht="23.25">
      <c r="A447" s="185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</row>
    <row r="448" spans="1:13" ht="23.25">
      <c r="A448" s="185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</row>
    <row r="449" spans="1:13" ht="23.25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</row>
    <row r="450" spans="1:13" ht="23.25">
      <c r="A450" s="185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</row>
    <row r="451" spans="1:13" ht="23.25">
      <c r="A451" s="185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</row>
    <row r="452" spans="1:13" ht="23.25">
      <c r="A452" s="185"/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</row>
    <row r="453" spans="1:13" ht="23.25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</row>
    <row r="454" spans="1:13" ht="23.25">
      <c r="A454" s="185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</row>
    <row r="455" spans="1:13" ht="23.25">
      <c r="A455" s="185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</row>
    <row r="456" spans="1:13" ht="23.25">
      <c r="A456" s="185"/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</row>
    <row r="457" spans="1:13" ht="23.25">
      <c r="A457" s="185"/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</row>
    <row r="458" spans="1:13" ht="23.25">
      <c r="A458" s="185"/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</row>
    <row r="459" spans="1:13" ht="23.25">
      <c r="A459" s="185"/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</row>
    <row r="460" spans="1:13" ht="23.25">
      <c r="A460" s="185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</row>
    <row r="461" spans="1:13" ht="23.25">
      <c r="A461" s="185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</row>
    <row r="462" spans="1:13" ht="23.25">
      <c r="A462" s="185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</row>
    <row r="463" spans="1:13" ht="23.25">
      <c r="A463" s="185"/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</row>
    <row r="464" spans="1:13" ht="23.25">
      <c r="A464" s="185"/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</row>
    <row r="465" spans="1:13" ht="23.25">
      <c r="A465" s="185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</row>
    <row r="466" spans="1:13" ht="23.25">
      <c r="A466" s="185"/>
      <c r="B466" s="185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</row>
    <row r="467" spans="1:13" ht="23.25">
      <c r="A467" s="185"/>
      <c r="B467" s="185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</row>
    <row r="468" spans="1:13" ht="23.25">
      <c r="A468" s="185"/>
      <c r="B468" s="185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</row>
    <row r="469" spans="1:13" ht="23.25">
      <c r="A469" s="185"/>
      <c r="B469" s="185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</row>
    <row r="470" spans="1:13" ht="23.25">
      <c r="A470" s="185"/>
      <c r="B470" s="185"/>
      <c r="C470" s="185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</row>
    <row r="471" spans="1:13" ht="23.25">
      <c r="A471" s="185"/>
      <c r="B471" s="185"/>
      <c r="C471" s="185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</row>
    <row r="472" spans="1:13" ht="23.25">
      <c r="A472" s="185"/>
      <c r="B472" s="185"/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</row>
    <row r="473" spans="1:13" ht="23.25">
      <c r="A473" s="185"/>
      <c r="B473" s="185"/>
      <c r="C473" s="185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</row>
    <row r="474" spans="1:13" ht="23.25">
      <c r="A474" s="185"/>
      <c r="B474" s="185"/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</row>
    <row r="475" spans="1:13" ht="23.25">
      <c r="A475" s="185"/>
      <c r="B475" s="185"/>
      <c r="C475" s="185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</row>
    <row r="476" spans="1:13" ht="23.25">
      <c r="A476" s="185"/>
      <c r="B476" s="185"/>
      <c r="C476" s="185"/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</row>
    <row r="477" spans="1:13" ht="23.25">
      <c r="A477" s="185"/>
      <c r="B477" s="185"/>
      <c r="C477" s="185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</row>
    <row r="478" spans="1:13" ht="23.25">
      <c r="A478" s="185"/>
      <c r="B478" s="185"/>
      <c r="C478" s="185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</row>
    <row r="479" spans="1:13" ht="23.25">
      <c r="A479" s="185"/>
      <c r="B479" s="185"/>
      <c r="C479" s="185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</row>
    <row r="480" spans="1:13" ht="23.25">
      <c r="A480" s="185"/>
      <c r="B480" s="185"/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</row>
    <row r="481" spans="1:13" ht="23.25">
      <c r="A481" s="185"/>
      <c r="B481" s="185"/>
      <c r="C481" s="185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</row>
    <row r="482" spans="1:13" ht="23.25">
      <c r="A482" s="185"/>
      <c r="B482" s="185"/>
      <c r="C482" s="185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</row>
    <row r="483" spans="1:13" ht="23.25">
      <c r="A483" s="185"/>
      <c r="B483" s="185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</row>
    <row r="484" spans="1:13" ht="23.25">
      <c r="A484" s="185"/>
      <c r="B484" s="185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</row>
    <row r="485" spans="1:13" ht="23.25">
      <c r="A485" s="185"/>
      <c r="B485" s="185"/>
      <c r="C485" s="185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</row>
    <row r="486" spans="1:13" ht="23.25">
      <c r="A486" s="185"/>
      <c r="B486" s="185"/>
      <c r="C486" s="185"/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</row>
    <row r="487" spans="1:13" ht="23.25">
      <c r="A487" s="185"/>
      <c r="B487" s="185"/>
      <c r="C487" s="185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</row>
    <row r="488" spans="1:13" ht="23.25">
      <c r="A488" s="185"/>
      <c r="B488" s="185"/>
      <c r="C488" s="185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</row>
    <row r="489" spans="1:13" ht="23.25">
      <c r="A489" s="185"/>
      <c r="B489" s="185"/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</row>
    <row r="490" spans="1:13" ht="23.25">
      <c r="A490" s="185"/>
      <c r="B490" s="185"/>
      <c r="C490" s="185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</row>
    <row r="491" spans="1:13" ht="23.25">
      <c r="A491" s="185"/>
      <c r="B491" s="185"/>
      <c r="C491" s="185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</row>
    <row r="492" spans="1:13" ht="23.25">
      <c r="A492" s="185"/>
      <c r="B492" s="185"/>
      <c r="C492" s="185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</row>
    <row r="493" spans="1:13" ht="23.25">
      <c r="A493" s="185"/>
      <c r="B493" s="185"/>
      <c r="C493" s="185"/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</row>
    <row r="494" spans="1:13" ht="23.25">
      <c r="A494" s="185"/>
      <c r="B494" s="185"/>
      <c r="C494" s="185"/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</row>
    <row r="495" spans="1:13" ht="23.25">
      <c r="A495" s="185"/>
      <c r="B495" s="185"/>
      <c r="C495" s="185"/>
      <c r="D495" s="185"/>
      <c r="E495" s="185"/>
      <c r="F495" s="185"/>
      <c r="G495" s="185"/>
      <c r="H495" s="185"/>
      <c r="I495" s="185"/>
      <c r="J495" s="185"/>
      <c r="K495" s="185"/>
      <c r="L495" s="185"/>
      <c r="M495" s="185"/>
    </row>
    <row r="496" spans="1:13" ht="23.25">
      <c r="A496" s="185"/>
      <c r="B496" s="185"/>
      <c r="C496" s="185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</row>
    <row r="497" spans="1:13" ht="23.25">
      <c r="A497" s="185"/>
      <c r="B497" s="185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</row>
    <row r="498" spans="1:13" ht="23.25">
      <c r="A498" s="185"/>
      <c r="B498" s="185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</row>
    <row r="499" spans="1:13" ht="23.25">
      <c r="A499" s="185"/>
      <c r="B499" s="185"/>
      <c r="C499" s="185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</row>
    <row r="500" spans="1:13" ht="23.25">
      <c r="A500" s="185"/>
      <c r="B500" s="185"/>
      <c r="C500" s="185"/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</row>
    <row r="501" spans="1:13" ht="23.25">
      <c r="A501" s="185"/>
      <c r="B501" s="185"/>
      <c r="C501" s="185"/>
      <c r="D501" s="185"/>
      <c r="E501" s="185"/>
      <c r="F501" s="185"/>
      <c r="G501" s="185"/>
      <c r="H501" s="185"/>
      <c r="I501" s="185"/>
      <c r="J501" s="185"/>
      <c r="K501" s="185"/>
      <c r="L501" s="185"/>
      <c r="M501" s="185"/>
    </row>
    <row r="502" spans="1:13" ht="23.25">
      <c r="A502" s="185"/>
      <c r="B502" s="185"/>
      <c r="C502" s="185"/>
      <c r="D502" s="185"/>
      <c r="E502" s="185"/>
      <c r="F502" s="185"/>
      <c r="G502" s="185"/>
      <c r="H502" s="185"/>
      <c r="I502" s="185"/>
      <c r="J502" s="185"/>
      <c r="K502" s="185"/>
      <c r="L502" s="185"/>
      <c r="M502" s="185"/>
    </row>
    <row r="503" spans="1:13" ht="23.25">
      <c r="A503" s="185"/>
      <c r="B503" s="185"/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</row>
    <row r="504" spans="1:13" ht="23.25">
      <c r="A504" s="185"/>
      <c r="B504" s="185"/>
      <c r="C504" s="185"/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</row>
    <row r="505" spans="1:13" ht="23.25">
      <c r="A505" s="185"/>
      <c r="B505" s="185"/>
      <c r="C505" s="185"/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</row>
    <row r="506" spans="1:13" ht="23.25">
      <c r="A506" s="185"/>
      <c r="B506" s="185"/>
      <c r="C506" s="185"/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</row>
    <row r="507" spans="1:13" ht="23.25">
      <c r="A507" s="185"/>
      <c r="B507" s="185"/>
      <c r="C507" s="185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</row>
    <row r="508" spans="1:13" ht="23.25">
      <c r="A508" s="185"/>
      <c r="B508" s="185"/>
      <c r="C508" s="185"/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</row>
    <row r="509" spans="1:13" ht="23.25">
      <c r="A509" s="185"/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</row>
    <row r="510" spans="1:13" ht="23.25">
      <c r="A510" s="185"/>
      <c r="B510" s="185"/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</row>
    <row r="511" spans="1:13" ht="23.25">
      <c r="A511" s="185"/>
      <c r="B511" s="185"/>
      <c r="C511" s="185"/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</row>
    <row r="512" spans="1:13" ht="23.25">
      <c r="A512" s="185"/>
      <c r="B512" s="185"/>
      <c r="C512" s="185"/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</row>
    <row r="513" spans="1:13" ht="23.25">
      <c r="A513" s="185"/>
      <c r="B513" s="185"/>
      <c r="C513" s="185"/>
      <c r="D513" s="185"/>
      <c r="E513" s="185"/>
      <c r="F513" s="185"/>
      <c r="G513" s="185"/>
      <c r="H513" s="185"/>
      <c r="I513" s="185"/>
      <c r="J513" s="185"/>
      <c r="K513" s="185"/>
      <c r="L513" s="185"/>
      <c r="M513" s="185"/>
    </row>
    <row r="514" spans="1:13" ht="23.25">
      <c r="A514" s="185"/>
      <c r="B514" s="185"/>
      <c r="C514" s="185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</row>
    <row r="515" spans="1:13" ht="23.25">
      <c r="A515" s="185"/>
      <c r="B515" s="185"/>
      <c r="C515" s="185"/>
      <c r="D515" s="185"/>
      <c r="E515" s="185"/>
      <c r="F515" s="185"/>
      <c r="G515" s="185"/>
      <c r="H515" s="185"/>
      <c r="I515" s="185"/>
      <c r="J515" s="185"/>
      <c r="K515" s="185"/>
      <c r="L515" s="185"/>
      <c r="M515" s="185"/>
    </row>
    <row r="516" spans="1:13" ht="23.25">
      <c r="A516" s="185"/>
      <c r="B516" s="185"/>
      <c r="C516" s="185"/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</row>
    <row r="517" spans="1:13" ht="23.25">
      <c r="A517" s="185"/>
      <c r="B517" s="185"/>
      <c r="C517" s="185"/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</row>
    <row r="518" spans="1:13" ht="23.25">
      <c r="A518" s="185"/>
      <c r="B518" s="185"/>
      <c r="C518" s="185"/>
      <c r="D518" s="185"/>
      <c r="E518" s="185"/>
      <c r="F518" s="185"/>
      <c r="G518" s="185"/>
      <c r="H518" s="185"/>
      <c r="I518" s="185"/>
      <c r="J518" s="185"/>
      <c r="K518" s="185"/>
      <c r="L518" s="185"/>
      <c r="M518" s="185"/>
    </row>
    <row r="519" spans="1:13" ht="23.25">
      <c r="A519" s="185"/>
      <c r="B519" s="185"/>
      <c r="C519" s="185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</row>
    <row r="520" spans="1:13" ht="23.25">
      <c r="A520" s="185"/>
      <c r="B520" s="185"/>
      <c r="C520" s="185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</row>
    <row r="521" spans="1:13" ht="23.25">
      <c r="A521" s="185"/>
      <c r="B521" s="185"/>
      <c r="C521" s="185"/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</row>
    <row r="522" spans="1:13" ht="23.25">
      <c r="A522" s="185"/>
      <c r="B522" s="185"/>
      <c r="C522" s="185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</row>
    <row r="523" spans="1:13" ht="23.25">
      <c r="A523" s="185"/>
      <c r="B523" s="185"/>
      <c r="C523" s="185"/>
      <c r="D523" s="185"/>
      <c r="E523" s="185"/>
      <c r="F523" s="185"/>
      <c r="G523" s="185"/>
      <c r="H523" s="185"/>
      <c r="I523" s="185"/>
      <c r="J523" s="185"/>
      <c r="K523" s="185"/>
      <c r="L523" s="185"/>
      <c r="M523" s="185"/>
    </row>
    <row r="524" spans="1:13" ht="23.25">
      <c r="A524" s="185"/>
      <c r="B524" s="185"/>
      <c r="C524" s="185"/>
      <c r="D524" s="185"/>
      <c r="E524" s="185"/>
      <c r="F524" s="185"/>
      <c r="G524" s="185"/>
      <c r="H524" s="185"/>
      <c r="I524" s="185"/>
      <c r="J524" s="185"/>
      <c r="K524" s="185"/>
      <c r="L524" s="185"/>
      <c r="M524" s="185"/>
    </row>
    <row r="525" spans="1:13" ht="23.25">
      <c r="A525" s="185"/>
      <c r="B525" s="185"/>
      <c r="C525" s="185"/>
      <c r="D525" s="185"/>
      <c r="E525" s="185"/>
      <c r="F525" s="185"/>
      <c r="G525" s="185"/>
      <c r="H525" s="185"/>
      <c r="I525" s="185"/>
      <c r="J525" s="185"/>
      <c r="K525" s="185"/>
      <c r="L525" s="185"/>
      <c r="M525" s="185"/>
    </row>
    <row r="526" spans="1:13" ht="23.25">
      <c r="A526" s="185"/>
      <c r="B526" s="185"/>
      <c r="C526" s="185"/>
      <c r="D526" s="185"/>
      <c r="E526" s="185"/>
      <c r="F526" s="185"/>
      <c r="G526" s="185"/>
      <c r="H526" s="185"/>
      <c r="I526" s="185"/>
      <c r="J526" s="185"/>
      <c r="K526" s="185"/>
      <c r="L526" s="185"/>
      <c r="M526" s="185"/>
    </row>
    <row r="527" spans="1:13" ht="23.25">
      <c r="A527" s="185"/>
      <c r="B527" s="185"/>
      <c r="C527" s="185"/>
      <c r="D527" s="185"/>
      <c r="E527" s="185"/>
      <c r="F527" s="185"/>
      <c r="G527" s="185"/>
      <c r="H527" s="185"/>
      <c r="I527" s="185"/>
      <c r="J527" s="185"/>
      <c r="K527" s="185"/>
      <c r="L527" s="185"/>
      <c r="M527" s="185"/>
    </row>
    <row r="528" spans="1:13" ht="23.25">
      <c r="A528" s="185"/>
      <c r="B528" s="185"/>
      <c r="C528" s="185"/>
      <c r="D528" s="185"/>
      <c r="E528" s="185"/>
      <c r="F528" s="185"/>
      <c r="G528" s="185"/>
      <c r="H528" s="185"/>
      <c r="I528" s="185"/>
      <c r="J528" s="185"/>
      <c r="K528" s="185"/>
      <c r="L528" s="185"/>
      <c r="M528" s="185"/>
    </row>
    <row r="529" spans="1:13" ht="23.25">
      <c r="A529" s="185"/>
      <c r="B529" s="185"/>
      <c r="C529" s="185"/>
      <c r="D529" s="185"/>
      <c r="E529" s="185"/>
      <c r="F529" s="185"/>
      <c r="G529" s="185"/>
      <c r="H529" s="185"/>
      <c r="I529" s="185"/>
      <c r="J529" s="185"/>
      <c r="K529" s="185"/>
      <c r="L529" s="185"/>
      <c r="M529" s="185"/>
    </row>
    <row r="530" spans="1:13" ht="23.25">
      <c r="A530" s="185"/>
      <c r="B530" s="185"/>
      <c r="C530" s="185"/>
      <c r="D530" s="185"/>
      <c r="E530" s="185"/>
      <c r="F530" s="185"/>
      <c r="G530" s="185"/>
      <c r="H530" s="185"/>
      <c r="I530" s="185"/>
      <c r="J530" s="185"/>
      <c r="K530" s="185"/>
      <c r="L530" s="185"/>
      <c r="M530" s="185"/>
    </row>
    <row r="531" spans="1:13" ht="23.25">
      <c r="A531" s="185"/>
      <c r="B531" s="185"/>
      <c r="C531" s="185"/>
      <c r="D531" s="185"/>
      <c r="E531" s="185"/>
      <c r="F531" s="185"/>
      <c r="G531" s="185"/>
      <c r="H531" s="185"/>
      <c r="I531" s="185"/>
      <c r="J531" s="185"/>
      <c r="K531" s="185"/>
      <c r="L531" s="185"/>
      <c r="M531" s="185"/>
    </row>
    <row r="532" spans="1:13" ht="23.25">
      <c r="A532" s="185"/>
      <c r="B532" s="185"/>
      <c r="C532" s="185"/>
      <c r="D532" s="185"/>
      <c r="E532" s="185"/>
      <c r="F532" s="185"/>
      <c r="G532" s="185"/>
      <c r="H532" s="185"/>
      <c r="I532" s="185"/>
      <c r="J532" s="185"/>
      <c r="K532" s="185"/>
      <c r="L532" s="185"/>
      <c r="M532" s="185"/>
    </row>
    <row r="533" spans="1:13" ht="23.25">
      <c r="A533" s="185"/>
      <c r="B533" s="185"/>
      <c r="C533" s="185"/>
      <c r="D533" s="185"/>
      <c r="E533" s="185"/>
      <c r="F533" s="185"/>
      <c r="G533" s="185"/>
      <c r="H533" s="185"/>
      <c r="I533" s="185"/>
      <c r="J533" s="185"/>
      <c r="K533" s="185"/>
      <c r="L533" s="185"/>
      <c r="M533" s="185"/>
    </row>
    <row r="534" spans="1:13" ht="23.25">
      <c r="A534" s="185"/>
      <c r="B534" s="185"/>
      <c r="C534" s="185"/>
      <c r="D534" s="185"/>
      <c r="E534" s="185"/>
      <c r="F534" s="185"/>
      <c r="G534" s="185"/>
      <c r="H534" s="185"/>
      <c r="I534" s="185"/>
      <c r="J534" s="185"/>
      <c r="K534" s="185"/>
      <c r="L534" s="185"/>
      <c r="M534" s="185"/>
    </row>
    <row r="535" spans="1:13" ht="23.25">
      <c r="A535" s="185"/>
      <c r="B535" s="185"/>
      <c r="C535" s="185"/>
      <c r="D535" s="185"/>
      <c r="E535" s="185"/>
      <c r="F535" s="185"/>
      <c r="G535" s="185"/>
      <c r="H535" s="185"/>
      <c r="I535" s="185"/>
      <c r="J535" s="185"/>
      <c r="K535" s="185"/>
      <c r="L535" s="185"/>
      <c r="M535" s="185"/>
    </row>
    <row r="536" spans="1:13" ht="23.25">
      <c r="A536" s="185"/>
      <c r="B536" s="185"/>
      <c r="C536" s="185"/>
      <c r="D536" s="185"/>
      <c r="E536" s="185"/>
      <c r="F536" s="185"/>
      <c r="G536" s="185"/>
      <c r="H536" s="185"/>
      <c r="I536" s="185"/>
      <c r="J536" s="185"/>
      <c r="K536" s="185"/>
      <c r="L536" s="185"/>
      <c r="M536" s="185"/>
    </row>
    <row r="537" spans="1:13" ht="23.25">
      <c r="A537" s="185"/>
      <c r="B537" s="185"/>
      <c r="C537" s="185"/>
      <c r="D537" s="185"/>
      <c r="E537" s="185"/>
      <c r="F537" s="185"/>
      <c r="G537" s="185"/>
      <c r="H537" s="185"/>
      <c r="I537" s="185"/>
      <c r="J537" s="185"/>
      <c r="K537" s="185"/>
      <c r="L537" s="185"/>
      <c r="M537" s="185"/>
    </row>
    <row r="538" spans="1:13" ht="23.25">
      <c r="A538" s="185"/>
      <c r="B538" s="185"/>
      <c r="C538" s="185"/>
      <c r="D538" s="185"/>
      <c r="E538" s="185"/>
      <c r="F538" s="185"/>
      <c r="G538" s="185"/>
      <c r="H538" s="185"/>
      <c r="I538" s="185"/>
      <c r="J538" s="185"/>
      <c r="K538" s="185"/>
      <c r="L538" s="185"/>
      <c r="M538" s="185"/>
    </row>
    <row r="539" spans="1:13" ht="23.25">
      <c r="A539" s="185"/>
      <c r="B539" s="185"/>
      <c r="C539" s="185"/>
      <c r="D539" s="185"/>
      <c r="E539" s="185"/>
      <c r="F539" s="185"/>
      <c r="G539" s="185"/>
      <c r="H539" s="185"/>
      <c r="I539" s="185"/>
      <c r="J539" s="185"/>
      <c r="K539" s="185"/>
      <c r="L539" s="185"/>
      <c r="M539" s="185"/>
    </row>
    <row r="540" spans="1:13" ht="23.25">
      <c r="A540" s="185"/>
      <c r="B540" s="185"/>
      <c r="C540" s="185"/>
      <c r="D540" s="185"/>
      <c r="E540" s="185"/>
      <c r="F540" s="185"/>
      <c r="G540" s="185"/>
      <c r="H540" s="185"/>
      <c r="I540" s="185"/>
      <c r="J540" s="185"/>
      <c r="K540" s="185"/>
      <c r="L540" s="185"/>
      <c r="M540" s="185"/>
    </row>
    <row r="541" spans="1:13" ht="23.25">
      <c r="A541" s="185"/>
      <c r="B541" s="185"/>
      <c r="C541" s="185"/>
      <c r="D541" s="185"/>
      <c r="E541" s="185"/>
      <c r="F541" s="185"/>
      <c r="G541" s="185"/>
      <c r="H541" s="185"/>
      <c r="I541" s="185"/>
      <c r="J541" s="185"/>
      <c r="K541" s="185"/>
      <c r="L541" s="185"/>
      <c r="M541" s="185"/>
    </row>
    <row r="542" spans="1:13" ht="23.25">
      <c r="A542" s="185"/>
      <c r="B542" s="185"/>
      <c r="C542" s="185"/>
      <c r="D542" s="185"/>
      <c r="E542" s="185"/>
      <c r="F542" s="185"/>
      <c r="G542" s="185"/>
      <c r="H542" s="185"/>
      <c r="I542" s="185"/>
      <c r="J542" s="185"/>
      <c r="K542" s="185"/>
      <c r="L542" s="185"/>
      <c r="M542" s="185"/>
    </row>
    <row r="543" spans="1:13" ht="23.25">
      <c r="A543" s="185"/>
      <c r="B543" s="185"/>
      <c r="C543" s="185"/>
      <c r="D543" s="185"/>
      <c r="E543" s="185"/>
      <c r="F543" s="185"/>
      <c r="G543" s="185"/>
      <c r="H543" s="185"/>
      <c r="I543" s="185"/>
      <c r="J543" s="185"/>
      <c r="K543" s="185"/>
      <c r="L543" s="185"/>
      <c r="M543" s="185"/>
    </row>
    <row r="544" spans="1:13" ht="23.25">
      <c r="A544" s="185"/>
      <c r="B544" s="185"/>
      <c r="C544" s="185"/>
      <c r="D544" s="185"/>
      <c r="E544" s="185"/>
      <c r="F544" s="185"/>
      <c r="G544" s="185"/>
      <c r="H544" s="185"/>
      <c r="I544" s="185"/>
      <c r="J544" s="185"/>
      <c r="K544" s="185"/>
      <c r="L544" s="185"/>
      <c r="M544" s="185"/>
    </row>
    <row r="545" spans="1:13" ht="23.25">
      <c r="A545" s="185"/>
      <c r="B545" s="185"/>
      <c r="C545" s="185"/>
      <c r="D545" s="185"/>
      <c r="E545" s="185"/>
      <c r="F545" s="185"/>
      <c r="G545" s="185"/>
      <c r="H545" s="185"/>
      <c r="I545" s="185"/>
      <c r="J545" s="185"/>
      <c r="K545" s="185"/>
      <c r="L545" s="185"/>
      <c r="M545" s="185"/>
    </row>
    <row r="546" spans="1:13" ht="23.25">
      <c r="A546" s="185"/>
      <c r="B546" s="185"/>
      <c r="C546" s="185"/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</row>
    <row r="547" spans="1:13" ht="23.25">
      <c r="A547" s="185"/>
      <c r="B547" s="185"/>
      <c r="C547" s="185"/>
      <c r="D547" s="185"/>
      <c r="E547" s="185"/>
      <c r="F547" s="185"/>
      <c r="G547" s="185"/>
      <c r="H547" s="185"/>
      <c r="I547" s="185"/>
      <c r="J547" s="185"/>
      <c r="K547" s="185"/>
      <c r="L547" s="185"/>
      <c r="M547" s="185"/>
    </row>
    <row r="548" spans="1:13" ht="23.25">
      <c r="A548" s="185"/>
      <c r="B548" s="185"/>
      <c r="C548" s="185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</row>
    <row r="549" spans="1:13" ht="23.25">
      <c r="A549" s="185"/>
      <c r="B549" s="185"/>
      <c r="C549" s="185"/>
      <c r="D549" s="185"/>
      <c r="E549" s="185"/>
      <c r="F549" s="185"/>
      <c r="G549" s="185"/>
      <c r="H549" s="185"/>
      <c r="I549" s="185"/>
      <c r="J549" s="185"/>
      <c r="K549" s="185"/>
      <c r="L549" s="185"/>
      <c r="M549" s="185"/>
    </row>
    <row r="550" spans="1:13" ht="23.25">
      <c r="A550" s="185"/>
      <c r="B550" s="185"/>
      <c r="C550" s="185"/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</row>
    <row r="551" spans="1:13" ht="23.25">
      <c r="A551" s="185"/>
      <c r="B551" s="185"/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</row>
    <row r="552" spans="1:13" ht="23.25">
      <c r="A552" s="185"/>
      <c r="B552" s="185"/>
      <c r="C552" s="185"/>
      <c r="D552" s="185"/>
      <c r="E552" s="185"/>
      <c r="F552" s="185"/>
      <c r="G552" s="185"/>
      <c r="H552" s="185"/>
      <c r="I552" s="185"/>
      <c r="J552" s="185"/>
      <c r="K552" s="185"/>
      <c r="L552" s="185"/>
      <c r="M552" s="185"/>
    </row>
    <row r="553" spans="1:13" ht="23.25">
      <c r="A553" s="185"/>
      <c r="B553" s="185"/>
      <c r="C553" s="185"/>
      <c r="D553" s="185"/>
      <c r="E553" s="185"/>
      <c r="F553" s="185"/>
      <c r="G553" s="185"/>
      <c r="H553" s="185"/>
      <c r="I553" s="185"/>
      <c r="J553" s="185"/>
      <c r="K553" s="185"/>
      <c r="L553" s="185"/>
      <c r="M553" s="185"/>
    </row>
    <row r="554" spans="1:13" ht="23.25">
      <c r="A554" s="185"/>
      <c r="B554" s="185"/>
      <c r="C554" s="185"/>
      <c r="D554" s="185"/>
      <c r="E554" s="185"/>
      <c r="F554" s="185"/>
      <c r="G554" s="185"/>
      <c r="H554" s="185"/>
      <c r="I554" s="185"/>
      <c r="J554" s="185"/>
      <c r="K554" s="185"/>
      <c r="L554" s="185"/>
      <c r="M554" s="185"/>
    </row>
    <row r="555" spans="1:13" ht="23.25">
      <c r="A555" s="185"/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</row>
    <row r="556" spans="1:13" ht="23.25">
      <c r="A556" s="185"/>
      <c r="B556" s="185"/>
      <c r="C556" s="185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</row>
    <row r="557" spans="1:13" ht="23.25">
      <c r="A557" s="185"/>
      <c r="B557" s="185"/>
      <c r="C557" s="185"/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</row>
    <row r="558" spans="1:13" ht="23.25">
      <c r="A558" s="185"/>
      <c r="B558" s="185"/>
      <c r="C558" s="185"/>
      <c r="D558" s="185"/>
      <c r="E558" s="185"/>
      <c r="F558" s="185"/>
      <c r="G558" s="185"/>
      <c r="H558" s="185"/>
      <c r="I558" s="185"/>
      <c r="J558" s="185"/>
      <c r="K558" s="185"/>
      <c r="L558" s="185"/>
      <c r="M558" s="185"/>
    </row>
    <row r="559" spans="1:13" ht="23.25">
      <c r="A559" s="185"/>
      <c r="B559" s="185"/>
      <c r="C559" s="185"/>
      <c r="D559" s="185"/>
      <c r="E559" s="185"/>
      <c r="F559" s="185"/>
      <c r="G559" s="185"/>
      <c r="H559" s="185"/>
      <c r="I559" s="185"/>
      <c r="J559" s="185"/>
      <c r="K559" s="185"/>
      <c r="L559" s="185"/>
      <c r="M559" s="185"/>
    </row>
    <row r="560" spans="1:13" ht="23.25">
      <c r="A560" s="185"/>
      <c r="B560" s="185"/>
      <c r="C560" s="185"/>
      <c r="D560" s="185"/>
      <c r="E560" s="185"/>
      <c r="F560" s="185"/>
      <c r="G560" s="185"/>
      <c r="H560" s="185"/>
      <c r="I560" s="185"/>
      <c r="J560" s="185"/>
      <c r="K560" s="185"/>
      <c r="L560" s="185"/>
      <c r="M560" s="185"/>
    </row>
    <row r="561" spans="1:13" ht="23.25">
      <c r="A561" s="185"/>
      <c r="B561" s="185"/>
      <c r="C561" s="185"/>
      <c r="D561" s="185"/>
      <c r="E561" s="185"/>
      <c r="F561" s="185"/>
      <c r="G561" s="185"/>
      <c r="H561" s="185"/>
      <c r="I561" s="185"/>
      <c r="J561" s="185"/>
      <c r="K561" s="185"/>
      <c r="L561" s="185"/>
      <c r="M561" s="185"/>
    </row>
    <row r="562" spans="1:13" ht="23.25">
      <c r="A562" s="185"/>
      <c r="B562" s="185"/>
      <c r="C562" s="185"/>
      <c r="D562" s="185"/>
      <c r="E562" s="185"/>
      <c r="F562" s="185"/>
      <c r="G562" s="185"/>
      <c r="H562" s="185"/>
      <c r="I562" s="185"/>
      <c r="J562" s="185"/>
      <c r="K562" s="185"/>
      <c r="L562" s="185"/>
      <c r="M562" s="185"/>
    </row>
    <row r="563" spans="1:13" ht="23.25">
      <c r="A563" s="185"/>
      <c r="B563" s="185"/>
      <c r="C563" s="185"/>
      <c r="D563" s="185"/>
      <c r="E563" s="185"/>
      <c r="F563" s="185"/>
      <c r="G563" s="185"/>
      <c r="H563" s="185"/>
      <c r="I563" s="185"/>
      <c r="J563" s="185"/>
      <c r="K563" s="185"/>
      <c r="L563" s="185"/>
      <c r="M563" s="185"/>
    </row>
    <row r="564" spans="1:13" ht="23.25">
      <c r="A564" s="185"/>
      <c r="B564" s="185"/>
      <c r="C564" s="185"/>
      <c r="D564" s="185"/>
      <c r="E564" s="185"/>
      <c r="F564" s="185"/>
      <c r="G564" s="185"/>
      <c r="H564" s="185"/>
      <c r="I564" s="185"/>
      <c r="J564" s="185"/>
      <c r="K564" s="185"/>
      <c r="L564" s="185"/>
      <c r="M564" s="185"/>
    </row>
    <row r="565" spans="1:13" ht="23.25">
      <c r="A565" s="185"/>
      <c r="B565" s="185"/>
      <c r="C565" s="185"/>
      <c r="D565" s="185"/>
      <c r="E565" s="185"/>
      <c r="F565" s="185"/>
      <c r="G565" s="185"/>
      <c r="H565" s="185"/>
      <c r="I565" s="185"/>
      <c r="J565" s="185"/>
      <c r="K565" s="185"/>
      <c r="L565" s="185"/>
      <c r="M565" s="185"/>
    </row>
    <row r="566" spans="1:13" ht="23.25">
      <c r="A566" s="185"/>
      <c r="B566" s="185"/>
      <c r="C566" s="185"/>
      <c r="D566" s="185"/>
      <c r="E566" s="185"/>
      <c r="F566" s="185"/>
      <c r="G566" s="185"/>
      <c r="H566" s="185"/>
      <c r="I566" s="185"/>
      <c r="J566" s="185"/>
      <c r="K566" s="185"/>
      <c r="L566" s="185"/>
      <c r="M566" s="185"/>
    </row>
    <row r="567" spans="1:13" ht="23.25">
      <c r="A567" s="185"/>
      <c r="B567" s="185"/>
      <c r="C567" s="185"/>
      <c r="D567" s="185"/>
      <c r="E567" s="185"/>
      <c r="F567" s="185"/>
      <c r="G567" s="185"/>
      <c r="H567" s="185"/>
      <c r="I567" s="185"/>
      <c r="J567" s="185"/>
      <c r="K567" s="185"/>
      <c r="L567" s="185"/>
      <c r="M567" s="185"/>
    </row>
    <row r="568" spans="1:13" ht="23.25">
      <c r="A568" s="185"/>
      <c r="B568" s="185"/>
      <c r="C568" s="185"/>
      <c r="D568" s="185"/>
      <c r="E568" s="185"/>
      <c r="F568" s="185"/>
      <c r="G568" s="185"/>
      <c r="H568" s="185"/>
      <c r="I568" s="185"/>
      <c r="J568" s="185"/>
      <c r="K568" s="185"/>
      <c r="L568" s="185"/>
      <c r="M568" s="185"/>
    </row>
    <row r="569" spans="1:13" ht="23.25">
      <c r="A569" s="185"/>
      <c r="B569" s="185"/>
      <c r="C569" s="185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</row>
    <row r="570" spans="1:13" ht="23.25">
      <c r="A570" s="185"/>
      <c r="B570" s="185"/>
      <c r="C570" s="185"/>
      <c r="D570" s="185"/>
      <c r="E570" s="185"/>
      <c r="F570" s="185"/>
      <c r="G570" s="185"/>
      <c r="H570" s="185"/>
      <c r="I570" s="185"/>
      <c r="J570" s="185"/>
      <c r="K570" s="185"/>
      <c r="L570" s="185"/>
      <c r="M570" s="185"/>
    </row>
    <row r="571" spans="1:13" ht="23.25">
      <c r="A571" s="185"/>
      <c r="B571" s="185"/>
      <c r="C571" s="185"/>
      <c r="D571" s="185"/>
      <c r="E571" s="185"/>
      <c r="F571" s="185"/>
      <c r="G571" s="185"/>
      <c r="H571" s="185"/>
      <c r="I571" s="185"/>
      <c r="J571" s="185"/>
      <c r="K571" s="185"/>
      <c r="L571" s="185"/>
      <c r="M571" s="185"/>
    </row>
    <row r="572" spans="1:13" ht="23.25">
      <c r="A572" s="185"/>
      <c r="B572" s="185"/>
      <c r="C572" s="185"/>
      <c r="D572" s="185"/>
      <c r="E572" s="185"/>
      <c r="F572" s="185"/>
      <c r="G572" s="185"/>
      <c r="H572" s="185"/>
      <c r="I572" s="185"/>
      <c r="J572" s="185"/>
      <c r="K572" s="185"/>
      <c r="L572" s="185"/>
      <c r="M572" s="185"/>
    </row>
    <row r="573" spans="1:13" ht="23.25">
      <c r="A573" s="185"/>
      <c r="B573" s="185"/>
      <c r="C573" s="185"/>
      <c r="D573" s="185"/>
      <c r="E573" s="185"/>
      <c r="F573" s="185"/>
      <c r="G573" s="185"/>
      <c r="H573" s="185"/>
      <c r="I573" s="185"/>
      <c r="J573" s="185"/>
      <c r="K573" s="185"/>
      <c r="L573" s="185"/>
      <c r="M573" s="185"/>
    </row>
    <row r="574" spans="1:13" ht="23.25">
      <c r="A574" s="185"/>
      <c r="B574" s="185"/>
      <c r="C574" s="185"/>
      <c r="D574" s="185"/>
      <c r="E574" s="185"/>
      <c r="F574" s="185"/>
      <c r="G574" s="185"/>
      <c r="H574" s="185"/>
      <c r="I574" s="185"/>
      <c r="J574" s="185"/>
      <c r="K574" s="185"/>
      <c r="L574" s="185"/>
      <c r="M574" s="185"/>
    </row>
    <row r="575" spans="1:13" ht="23.25">
      <c r="A575" s="185"/>
      <c r="B575" s="185"/>
      <c r="C575" s="185"/>
      <c r="D575" s="185"/>
      <c r="E575" s="185"/>
      <c r="F575" s="185"/>
      <c r="G575" s="185"/>
      <c r="H575" s="185"/>
      <c r="I575" s="185"/>
      <c r="J575" s="185"/>
      <c r="K575" s="185"/>
      <c r="L575" s="185"/>
      <c r="M575" s="185"/>
    </row>
    <row r="576" spans="1:13" ht="23.25">
      <c r="A576" s="185"/>
      <c r="B576" s="185"/>
      <c r="C576" s="185"/>
      <c r="D576" s="185"/>
      <c r="E576" s="185"/>
      <c r="F576" s="185"/>
      <c r="G576" s="185"/>
      <c r="H576" s="185"/>
      <c r="I576" s="185"/>
      <c r="J576" s="185"/>
      <c r="K576" s="185"/>
      <c r="L576" s="185"/>
      <c r="M576" s="185"/>
    </row>
    <row r="577" spans="1:13" ht="23.25">
      <c r="A577" s="185"/>
      <c r="B577" s="185"/>
      <c r="C577" s="185"/>
      <c r="D577" s="185"/>
      <c r="E577" s="185"/>
      <c r="F577" s="185"/>
      <c r="G577" s="185"/>
      <c r="H577" s="185"/>
      <c r="I577" s="185"/>
      <c r="J577" s="185"/>
      <c r="K577" s="185"/>
      <c r="L577" s="185"/>
      <c r="M577" s="185"/>
    </row>
    <row r="578" spans="1:13" ht="23.25">
      <c r="A578" s="185"/>
      <c r="B578" s="185"/>
      <c r="C578" s="185"/>
      <c r="D578" s="185"/>
      <c r="E578" s="185"/>
      <c r="F578" s="185"/>
      <c r="G578" s="185"/>
      <c r="H578" s="185"/>
      <c r="I578" s="185"/>
      <c r="J578" s="185"/>
      <c r="K578" s="185"/>
      <c r="L578" s="185"/>
      <c r="M578" s="185"/>
    </row>
  </sheetData>
  <mergeCells count="7">
    <mergeCell ref="A7:M7"/>
    <mergeCell ref="A89:B89"/>
    <mergeCell ref="A90:B90"/>
    <mergeCell ref="A91:B91"/>
    <mergeCell ref="A88:B88"/>
    <mergeCell ref="D13:J13"/>
    <mergeCell ref="B13:B14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1" r:id="rId1"/>
  <headerFooter alignWithMargins="0">
    <oddFooter>&amp;C&amp;"Arial,Negrito"&amp;28Emissão ; &amp;D   às  &amp;T&amp;R&amp;"Arial,Negrito"&amp;28CAA / Periódicos / GG 2001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celso.depollo</cp:lastModifiedBy>
  <cp:lastPrinted>2003-02-04T11:18:53Z</cp:lastPrinted>
  <dcterms:created xsi:type="dcterms:W3CDTF">1999-08-01T22:28:23Z</dcterms:created>
  <dcterms:modified xsi:type="dcterms:W3CDTF">2003-02-04T13:10:26Z</dcterms:modified>
  <cp:category/>
  <cp:version/>
  <cp:contentType/>
  <cp:contentStatus/>
</cp:coreProperties>
</file>